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 firstSheet="3" activeTab="11"/>
  </bookViews>
  <sheets>
    <sheet name="январь 2024 г." sheetId="12" r:id="rId1"/>
    <sheet name="февраль 2024 г." sheetId="13" r:id="rId2"/>
    <sheet name="март 2024 г." sheetId="14" r:id="rId3"/>
    <sheet name="апрель 2024 г." sheetId="15" r:id="rId4"/>
    <sheet name="май 2024 г." sheetId="16" r:id="rId5"/>
    <sheet name="июнь 2024 г." sheetId="17" r:id="rId6"/>
    <sheet name="июль 2024 г." sheetId="18" r:id="rId7"/>
    <sheet name="август 2024 г." sheetId="19" r:id="rId8"/>
    <sheet name="сентябрь 2024 г." sheetId="20" r:id="rId9"/>
    <sheet name="октябрь 2024 г." sheetId="21" r:id="rId10"/>
    <sheet name="ноябрь 2024 г." sheetId="22" r:id="rId11"/>
    <sheet name="декабрь 2024 г." sheetId="23" r:id="rId1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" i="23"/>
  <c r="G9" s="1"/>
  <c r="G8" s="1"/>
  <c r="K8" s="1"/>
  <c r="F10"/>
  <c r="E10"/>
  <c r="E11" s="1"/>
  <c r="F8"/>
  <c r="J11"/>
  <c r="I11"/>
  <c r="H11"/>
  <c r="D11"/>
  <c r="C11"/>
  <c r="K10"/>
  <c r="B9"/>
  <c r="F11"/>
  <c r="K9" i="22"/>
  <c r="F11"/>
  <c r="F8"/>
  <c r="F10"/>
  <c r="E10"/>
  <c r="E11" s="1"/>
  <c r="J11"/>
  <c r="I11"/>
  <c r="H11"/>
  <c r="D11"/>
  <c r="C11"/>
  <c r="K10"/>
  <c r="G9"/>
  <c r="G8" s="1"/>
  <c r="K8" s="1"/>
  <c r="B9"/>
  <c r="K9" i="21"/>
  <c r="G9" s="1"/>
  <c r="G8" s="1"/>
  <c r="K8" s="1"/>
  <c r="F10"/>
  <c r="B10" s="1"/>
  <c r="B8" s="1"/>
  <c r="E10"/>
  <c r="E11" s="1"/>
  <c r="F8"/>
  <c r="J11"/>
  <c r="I11"/>
  <c r="H11"/>
  <c r="D11"/>
  <c r="C11"/>
  <c r="K10"/>
  <c r="B9"/>
  <c r="K10" i="20"/>
  <c r="K9"/>
  <c r="G9" s="1"/>
  <c r="G8" s="1"/>
  <c r="K8" s="1"/>
  <c r="F10"/>
  <c r="B10" s="1"/>
  <c r="E10"/>
  <c r="F8"/>
  <c r="J11"/>
  <c r="I11"/>
  <c r="H11"/>
  <c r="E11"/>
  <c r="D11"/>
  <c r="C11"/>
  <c r="B9"/>
  <c r="K9" i="19"/>
  <c r="F10"/>
  <c r="B10" s="1"/>
  <c r="B8" s="1"/>
  <c r="E10"/>
  <c r="F8"/>
  <c r="J11"/>
  <c r="I11"/>
  <c r="H11"/>
  <c r="F11"/>
  <c r="E11"/>
  <c r="D11"/>
  <c r="C11"/>
  <c r="K10"/>
  <c r="G9"/>
  <c r="G8" s="1"/>
  <c r="K8" s="1"/>
  <c r="B9"/>
  <c r="K11" i="23" l="1"/>
  <c r="B8"/>
  <c r="B10"/>
  <c r="K11" i="22"/>
  <c r="B10"/>
  <c r="B8" s="1"/>
  <c r="K11" i="21"/>
  <c r="F11"/>
  <c r="K11" i="20"/>
  <c r="F11"/>
  <c r="B8"/>
  <c r="K11" i="19"/>
  <c r="K9" i="18"/>
  <c r="F10"/>
  <c r="E10"/>
  <c r="E11" s="1"/>
  <c r="F8"/>
  <c r="J11"/>
  <c r="I11"/>
  <c r="H11"/>
  <c r="D11"/>
  <c r="C11"/>
  <c r="K10"/>
  <c r="G9"/>
  <c r="G8" s="1"/>
  <c r="K8" s="1"/>
  <c r="K11" s="1"/>
  <c r="B9"/>
  <c r="K9" i="17"/>
  <c r="G9" s="1"/>
  <c r="G8" s="1"/>
  <c r="K8" s="1"/>
  <c r="F10"/>
  <c r="E10"/>
  <c r="F8"/>
  <c r="J11"/>
  <c r="I11"/>
  <c r="H11"/>
  <c r="F11"/>
  <c r="E11"/>
  <c r="D11"/>
  <c r="C11"/>
  <c r="K10"/>
  <c r="B10"/>
  <c r="B9"/>
  <c r="K9" i="16"/>
  <c r="G9" s="1"/>
  <c r="G8" s="1"/>
  <c r="K8" s="1"/>
  <c r="F10"/>
  <c r="E10"/>
  <c r="F8"/>
  <c r="J11"/>
  <c r="I11"/>
  <c r="H11"/>
  <c r="D11"/>
  <c r="C11"/>
  <c r="K10"/>
  <c r="B9"/>
  <c r="K9" i="15"/>
  <c r="G9" s="1"/>
  <c r="G8" s="1"/>
  <c r="K8" s="1"/>
  <c r="F10"/>
  <c r="E10"/>
  <c r="F8"/>
  <c r="J11"/>
  <c r="I11"/>
  <c r="H11"/>
  <c r="F11"/>
  <c r="D11"/>
  <c r="C11"/>
  <c r="K10"/>
  <c r="B9"/>
  <c r="J11" i="14"/>
  <c r="I11"/>
  <c r="H11"/>
  <c r="E11"/>
  <c r="D11"/>
  <c r="C11"/>
  <c r="K10"/>
  <c r="F10"/>
  <c r="E10"/>
  <c r="B10"/>
  <c r="B8" s="1"/>
  <c r="K9"/>
  <c r="G9" s="1"/>
  <c r="G8" s="1"/>
  <c r="K8" s="1"/>
  <c r="K11" s="1"/>
  <c r="B9"/>
  <c r="F8"/>
  <c r="F11" s="1"/>
  <c r="K9" i="13"/>
  <c r="G9" s="1"/>
  <c r="G8" s="1"/>
  <c r="K8" s="1"/>
  <c r="F8"/>
  <c r="F10"/>
  <c r="E10"/>
  <c r="J11"/>
  <c r="I11"/>
  <c r="H11"/>
  <c r="E11"/>
  <c r="D11"/>
  <c r="C11"/>
  <c r="K10"/>
  <c r="B9"/>
  <c r="K10" i="12"/>
  <c r="K9"/>
  <c r="F10"/>
  <c r="E10"/>
  <c r="F8"/>
  <c r="G9"/>
  <c r="G8" s="1"/>
  <c r="K8" s="1"/>
  <c r="E11"/>
  <c r="J11"/>
  <c r="I11"/>
  <c r="H11"/>
  <c r="D11"/>
  <c r="C11"/>
  <c r="B9"/>
  <c r="F11" i="18" l="1"/>
  <c r="B10"/>
  <c r="B8" s="1"/>
  <c r="F11" i="16"/>
  <c r="K11"/>
  <c r="F11" i="13"/>
  <c r="B8" i="17"/>
  <c r="K11"/>
  <c r="B10" i="16"/>
  <c r="B8" s="1"/>
  <c r="E11"/>
  <c r="K11" i="15"/>
  <c r="B10"/>
  <c r="B8" s="1"/>
  <c r="E11"/>
  <c r="K11" i="13"/>
  <c r="B10"/>
  <c r="B8" s="1"/>
  <c r="K11" i="12"/>
  <c r="F11"/>
  <c r="B10"/>
  <c r="B8" s="1"/>
</calcChain>
</file>

<file path=xl/sharedStrings.xml><?xml version="1.0" encoding="utf-8"?>
<sst xmlns="http://schemas.openxmlformats.org/spreadsheetml/2006/main" count="240" uniqueCount="26">
  <si>
    <t xml:space="preserve">Информация об объеме полезного отпуска электроэнергии и мощности </t>
  </si>
  <si>
    <t>потребителям АО "Пятигорские электрические сети"</t>
  </si>
  <si>
    <t>Группа потребителей</t>
  </si>
  <si>
    <t>потребление электроэнергии, т.кВт.ч.</t>
  </si>
  <si>
    <t>потребление мощности, МВт.</t>
  </si>
  <si>
    <t>Всего</t>
  </si>
  <si>
    <t>ВН</t>
  </si>
  <si>
    <t>СН1</t>
  </si>
  <si>
    <t>СН2</t>
  </si>
  <si>
    <t>НН</t>
  </si>
  <si>
    <t>Прочие</t>
  </si>
  <si>
    <t>Население и приравненные к нему потребители</t>
  </si>
  <si>
    <t xml:space="preserve">Сетевые организации в части покупки потерь электроэнергии </t>
  </si>
  <si>
    <t>ИТОГО:</t>
  </si>
  <si>
    <t>за январь 2024 г.</t>
  </si>
  <si>
    <t>за февраль 2024 г.</t>
  </si>
  <si>
    <t>за март 2024 г.</t>
  </si>
  <si>
    <t>за апрель 2024 г.</t>
  </si>
  <si>
    <t>за май 2024 г.</t>
  </si>
  <si>
    <t>за июнь 2024 г.</t>
  </si>
  <si>
    <t>за июль 2024 г.</t>
  </si>
  <si>
    <t>за август 2024 г.</t>
  </si>
  <si>
    <t>за сентябрь 2024 г.</t>
  </si>
  <si>
    <t>за октябрь 2024 г.</t>
  </si>
  <si>
    <t>за ноябрь 2024 г.</t>
  </si>
  <si>
    <t>за декабрь 2024 г.</t>
  </si>
</sst>
</file>

<file path=xl/styles.xml><?xml version="1.0" encoding="utf-8"?>
<styleSheet xmlns="http://schemas.openxmlformats.org/spreadsheetml/2006/main">
  <numFmts count="1">
    <numFmt numFmtId="164" formatCode="#,##0.000"/>
  </numFmts>
  <fonts count="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164" fontId="3" fillId="0" borderId="2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2" xfId="0" applyFont="1" applyFill="1" applyBorder="1"/>
    <xf numFmtId="4" fontId="2" fillId="0" borderId="0" xfId="0" applyNumberFormat="1" applyFont="1"/>
    <xf numFmtId="0" fontId="3" fillId="0" borderId="0" xfId="0" applyFont="1"/>
    <xf numFmtId="164" fontId="2" fillId="0" borderId="0" xfId="0" applyNumberFormat="1" applyFont="1"/>
    <xf numFmtId="0" fontId="1" fillId="0" borderId="0" xfId="0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14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26634.578000000001</v>
      </c>
      <c r="C8" s="4">
        <v>4711.6899999999996</v>
      </c>
      <c r="D8" s="4">
        <v>171.1</v>
      </c>
      <c r="E8" s="4">
        <v>18910.203000000001</v>
      </c>
      <c r="F8" s="4">
        <f>25692.203-F9</f>
        <v>2841.5850000000028</v>
      </c>
      <c r="G8" s="5">
        <f>G11-G9-G10</f>
        <v>53.46</v>
      </c>
      <c r="H8" s="5">
        <v>6.4619999999999997</v>
      </c>
      <c r="I8" s="5">
        <v>0.35299999999999998</v>
      </c>
      <c r="J8" s="5">
        <v>42.512</v>
      </c>
      <c r="K8" s="5">
        <f>G8-H8-I8-J8</f>
        <v>4.1330000000000027</v>
      </c>
    </row>
    <row r="9" spans="1:13" ht="63.75" customHeight="1">
      <c r="A9" s="6" t="s">
        <v>11</v>
      </c>
      <c r="B9" s="4">
        <f>C9+D9+E9+F9</f>
        <v>22850.617999999999</v>
      </c>
      <c r="C9" s="4"/>
      <c r="D9" s="4"/>
      <c r="E9" s="4"/>
      <c r="F9" s="4">
        <v>22850.617999999999</v>
      </c>
      <c r="G9" s="5">
        <f>H9+I9+J9+K9</f>
        <v>44.227000000000004</v>
      </c>
      <c r="H9" s="5"/>
      <c r="I9" s="5"/>
      <c r="J9" s="5"/>
      <c r="K9" s="5">
        <f>0.115+44.112</f>
        <v>44.227000000000004</v>
      </c>
    </row>
    <row r="10" spans="1:13" ht="63.75" customHeight="1">
      <c r="A10" s="6" t="s">
        <v>12</v>
      </c>
      <c r="B10" s="4">
        <f>C10+D10+E10+F10</f>
        <v>7487.9790000000003</v>
      </c>
      <c r="C10" s="4">
        <v>160.262</v>
      </c>
      <c r="D10" s="4">
        <v>303.90199999999999</v>
      </c>
      <c r="E10" s="4">
        <f>3056.239+0.733</f>
        <v>3056.9720000000002</v>
      </c>
      <c r="F10" s="4">
        <f>3956.026+10.817</f>
        <v>3966.8429999999998</v>
      </c>
      <c r="G10" s="5">
        <v>13.504</v>
      </c>
      <c r="H10" s="5">
        <v>0.28999999999999998</v>
      </c>
      <c r="I10" s="5">
        <v>0.54900000000000004</v>
      </c>
      <c r="J10" s="5">
        <v>5.52</v>
      </c>
      <c r="K10" s="5">
        <f>G10-H10-I10-J10</f>
        <v>7.1450000000000014</v>
      </c>
    </row>
    <row r="11" spans="1:13" ht="34.5" customHeight="1">
      <c r="A11" s="7" t="s">
        <v>13</v>
      </c>
      <c r="B11" s="4">
        <v>56973.175000000003</v>
      </c>
      <c r="C11" s="4">
        <f>C8+C10</f>
        <v>4871.9519999999993</v>
      </c>
      <c r="D11" s="4">
        <f t="shared" ref="D11:E11" si="0">D8+D10</f>
        <v>475.00199999999995</v>
      </c>
      <c r="E11" s="4">
        <f t="shared" si="0"/>
        <v>21967.175000000003</v>
      </c>
      <c r="F11" s="4">
        <f>F8+F9+F10</f>
        <v>29659.046000000002</v>
      </c>
      <c r="G11" s="5">
        <v>111.191</v>
      </c>
      <c r="H11" s="5">
        <f>H8+H10</f>
        <v>6.7519999999999998</v>
      </c>
      <c r="I11" s="5">
        <f t="shared" ref="I11:J11" si="1">I8+I10</f>
        <v>0.90200000000000002</v>
      </c>
      <c r="J11" s="5">
        <f t="shared" si="1"/>
        <v>48.031999999999996</v>
      </c>
      <c r="K11" s="5">
        <f>K8+K9+K10</f>
        <v>55.50500000000001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24270.650999999998</v>
      </c>
      <c r="C8" s="4">
        <v>4065.6030000000001</v>
      </c>
      <c r="D8" s="4">
        <v>261.51</v>
      </c>
      <c r="E8" s="4">
        <v>16676.278999999999</v>
      </c>
      <c r="F8" s="4">
        <f>24175.137-F9</f>
        <v>3267.2589999999982</v>
      </c>
      <c r="G8" s="5">
        <f>G11-G9-G10</f>
        <v>46.366</v>
      </c>
      <c r="H8" s="5">
        <v>5.1970000000000001</v>
      </c>
      <c r="I8" s="5">
        <v>0.441</v>
      </c>
      <c r="J8" s="5">
        <v>36.485999999999997</v>
      </c>
      <c r="K8" s="5">
        <f>G8-H8-I8-J8</f>
        <v>4.2419999999999973</v>
      </c>
    </row>
    <row r="9" spans="1:13" ht="63.75" customHeight="1">
      <c r="A9" s="6" t="s">
        <v>11</v>
      </c>
      <c r="B9" s="4">
        <f>C9+D9+E9+F9</f>
        <v>20907.878000000001</v>
      </c>
      <c r="C9" s="4"/>
      <c r="D9" s="4"/>
      <c r="E9" s="4"/>
      <c r="F9" s="4">
        <v>20907.878000000001</v>
      </c>
      <c r="G9" s="5">
        <f>H9+I9+J9+K9</f>
        <v>40.466999999999999</v>
      </c>
      <c r="H9" s="5"/>
      <c r="I9" s="5"/>
      <c r="J9" s="5"/>
      <c r="K9" s="5">
        <f>0.059+40.408</f>
        <v>40.466999999999999</v>
      </c>
    </row>
    <row r="10" spans="1:13" ht="63.75" customHeight="1">
      <c r="A10" s="6" t="s">
        <v>12</v>
      </c>
      <c r="B10" s="4">
        <f>C10+D10+E10+F10</f>
        <v>6950.2740000000003</v>
      </c>
      <c r="C10" s="4">
        <v>172.393</v>
      </c>
      <c r="D10" s="4">
        <v>272.04000000000002</v>
      </c>
      <c r="E10" s="4">
        <f>2867.602+1.101</f>
        <v>2868.703</v>
      </c>
      <c r="F10" s="4">
        <f>3624.01+13.128</f>
        <v>3637.1380000000004</v>
      </c>
      <c r="G10" s="5">
        <v>12.387</v>
      </c>
      <c r="H10" s="5">
        <v>0.308</v>
      </c>
      <c r="I10" s="5">
        <v>0.48599999999999999</v>
      </c>
      <c r="J10" s="5">
        <v>5.1210000000000004</v>
      </c>
      <c r="K10" s="5">
        <f>G10-H10-I10-J10</f>
        <v>6.4719999999999995</v>
      </c>
    </row>
    <row r="11" spans="1:13" ht="34.5" customHeight="1">
      <c r="A11" s="7" t="s">
        <v>13</v>
      </c>
      <c r="B11" s="4">
        <v>52128.803</v>
      </c>
      <c r="C11" s="4">
        <f>C8+C10</f>
        <v>4237.9960000000001</v>
      </c>
      <c r="D11" s="4">
        <f t="shared" ref="D11:E11" si="0">D8+D10</f>
        <v>533.54999999999995</v>
      </c>
      <c r="E11" s="4">
        <f t="shared" si="0"/>
        <v>19544.982</v>
      </c>
      <c r="F11" s="4">
        <f>F8+F9+F10</f>
        <v>27812.274999999998</v>
      </c>
      <c r="G11" s="5">
        <v>99.22</v>
      </c>
      <c r="H11" s="5">
        <f>H8+H10</f>
        <v>5.5049999999999999</v>
      </c>
      <c r="I11" s="5">
        <f t="shared" ref="I11:J11" si="1">I8+I10</f>
        <v>0.92700000000000005</v>
      </c>
      <c r="J11" s="5">
        <f t="shared" si="1"/>
        <v>41.606999999999999</v>
      </c>
      <c r="K11" s="5">
        <f>K8+K9+K10</f>
        <v>51.180999999999997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activeCell="L29" sqref="L29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24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24787.371999999999</v>
      </c>
      <c r="C8" s="4">
        <v>4043.7919999999999</v>
      </c>
      <c r="D8" s="4">
        <v>229.16</v>
      </c>
      <c r="E8" s="4">
        <v>17232.149000000001</v>
      </c>
      <c r="F8" s="4">
        <f>24878.905-F9</f>
        <v>3282.2710000000006</v>
      </c>
      <c r="G8" s="5">
        <f>G11-G9-G10</f>
        <v>46.48599999999999</v>
      </c>
      <c r="H8" s="5">
        <v>5.4169999999999998</v>
      </c>
      <c r="I8" s="5">
        <v>0.43099999999999999</v>
      </c>
      <c r="J8" s="5">
        <v>36.305999999999997</v>
      </c>
      <c r="K8" s="5">
        <f>G8-H8-I8-J8</f>
        <v>4.3319999999999936</v>
      </c>
    </row>
    <row r="9" spans="1:13" ht="63.75" customHeight="1">
      <c r="A9" s="6" t="s">
        <v>11</v>
      </c>
      <c r="B9" s="4">
        <f>C9+D9+E9+F9</f>
        <v>21596.633999999998</v>
      </c>
      <c r="C9" s="4"/>
      <c r="D9" s="4"/>
      <c r="E9" s="4"/>
      <c r="F9" s="4">
        <v>21596.633999999998</v>
      </c>
      <c r="G9" s="5">
        <f>H9+I9+J9+K9</f>
        <v>41.800000000000004</v>
      </c>
      <c r="H9" s="5"/>
      <c r="I9" s="5"/>
      <c r="J9" s="5"/>
      <c r="K9" s="5">
        <f>0.082+41.718</f>
        <v>41.800000000000004</v>
      </c>
    </row>
    <row r="10" spans="1:13" ht="63.75" customHeight="1">
      <c r="A10" s="6" t="s">
        <v>12</v>
      </c>
      <c r="B10" s="4">
        <f>C10+D10+E10+F10</f>
        <v>7941.7529999999997</v>
      </c>
      <c r="C10" s="4">
        <v>179.69200000000001</v>
      </c>
      <c r="D10" s="4">
        <v>283.72899999999998</v>
      </c>
      <c r="E10" s="4">
        <f>3008.645+1.499</f>
        <v>3010.1439999999998</v>
      </c>
      <c r="F10" s="4">
        <f>4446.303+21.885</f>
        <v>4468.1880000000001</v>
      </c>
      <c r="G10" s="5">
        <v>13.843999999999999</v>
      </c>
      <c r="H10" s="5">
        <v>0.314</v>
      </c>
      <c r="I10" s="5">
        <v>0.496</v>
      </c>
      <c r="J10" s="5">
        <v>5.26</v>
      </c>
      <c r="K10" s="5">
        <f>G10-H10-I10-J10</f>
        <v>7.7739999999999991</v>
      </c>
    </row>
    <row r="11" spans="1:13" ht="34.5" customHeight="1">
      <c r="A11" s="7" t="s">
        <v>13</v>
      </c>
      <c r="B11" s="4">
        <v>54325.758999999998</v>
      </c>
      <c r="C11" s="4">
        <f>C8+C10</f>
        <v>4223.4840000000004</v>
      </c>
      <c r="D11" s="4">
        <f t="shared" ref="D11:E11" si="0">D8+D10</f>
        <v>512.88900000000001</v>
      </c>
      <c r="E11" s="4">
        <f t="shared" si="0"/>
        <v>20242.293000000001</v>
      </c>
      <c r="F11" s="4">
        <f>F8+F9+F10</f>
        <v>29347.093000000001</v>
      </c>
      <c r="G11" s="5">
        <v>102.13</v>
      </c>
      <c r="H11" s="5">
        <f>H8+H10</f>
        <v>5.7309999999999999</v>
      </c>
      <c r="I11" s="5">
        <f t="shared" ref="I11:J11" si="1">I8+I10</f>
        <v>0.92700000000000005</v>
      </c>
      <c r="J11" s="5">
        <f t="shared" si="1"/>
        <v>41.565999999999995</v>
      </c>
      <c r="K11" s="5">
        <f>K8+K9+K10</f>
        <v>53.905999999999999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2:M13"/>
  <sheetViews>
    <sheetView tabSelected="1" workbookViewId="0">
      <selection activeCell="K10" sqref="K10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25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26547.89</v>
      </c>
      <c r="C8" s="4">
        <v>4244.232</v>
      </c>
      <c r="D8" s="4">
        <v>378.8</v>
      </c>
      <c r="E8" s="4">
        <v>18323.498</v>
      </c>
      <c r="F8" s="4">
        <f>27298.455-F9</f>
        <v>3601.3600000000006</v>
      </c>
      <c r="G8" s="5">
        <f>G11-G9-G10</f>
        <v>50.828999999999994</v>
      </c>
      <c r="H8" s="5">
        <v>5.6740000000000004</v>
      </c>
      <c r="I8" s="5">
        <v>1.0720000000000001</v>
      </c>
      <c r="J8" s="5">
        <v>39.375999999999998</v>
      </c>
      <c r="K8" s="5">
        <f>G8-H8-I8-J8</f>
        <v>4.7069999999999936</v>
      </c>
    </row>
    <row r="9" spans="1:13" ht="63.75" customHeight="1">
      <c r="A9" s="6" t="s">
        <v>11</v>
      </c>
      <c r="B9" s="4">
        <f>C9+D9+E9+F9</f>
        <v>23697.095000000001</v>
      </c>
      <c r="C9" s="4"/>
      <c r="D9" s="4"/>
      <c r="E9" s="4"/>
      <c r="F9" s="4">
        <v>23697.095000000001</v>
      </c>
      <c r="G9" s="5">
        <f>H9+I9+J9+K9</f>
        <v>45.863</v>
      </c>
      <c r="H9" s="5"/>
      <c r="I9" s="5"/>
      <c r="J9" s="5"/>
      <c r="K9" s="5">
        <f>0.122+45.741</f>
        <v>45.863</v>
      </c>
    </row>
    <row r="10" spans="1:13" ht="63.75" customHeight="1">
      <c r="A10" s="6" t="s">
        <v>12</v>
      </c>
      <c r="B10" s="4">
        <f>C10+D10+E10+F10</f>
        <v>9420.9519999999993</v>
      </c>
      <c r="C10" s="4">
        <v>197.505</v>
      </c>
      <c r="D10" s="4">
        <v>311.60199999999998</v>
      </c>
      <c r="E10" s="4">
        <f>3312.748+1.742</f>
        <v>3314.4900000000002</v>
      </c>
      <c r="F10" s="4">
        <f>5571.391+25.964</f>
        <v>5597.3549999999996</v>
      </c>
      <c r="G10" s="5">
        <v>14.657999999999999</v>
      </c>
      <c r="H10" s="5">
        <v>0.308</v>
      </c>
      <c r="I10" s="5">
        <v>0.48599999999999999</v>
      </c>
      <c r="J10" s="5">
        <v>5.17</v>
      </c>
      <c r="K10" s="5">
        <f>G10-H10-I10-J10</f>
        <v>8.6939999999999991</v>
      </c>
    </row>
    <row r="11" spans="1:13" ht="34.5" customHeight="1">
      <c r="A11" s="7" t="s">
        <v>13</v>
      </c>
      <c r="B11" s="4">
        <v>59665.936999999998</v>
      </c>
      <c r="C11" s="4">
        <f>C8+C10</f>
        <v>4441.7370000000001</v>
      </c>
      <c r="D11" s="4">
        <f t="shared" ref="D11:E11" si="0">D8+D10</f>
        <v>690.40200000000004</v>
      </c>
      <c r="E11" s="4">
        <f t="shared" si="0"/>
        <v>21637.988000000001</v>
      </c>
      <c r="F11" s="4">
        <f>F8+F9+F10</f>
        <v>32895.81</v>
      </c>
      <c r="G11" s="5">
        <v>111.35</v>
      </c>
      <c r="H11" s="5">
        <f>H8+H10</f>
        <v>5.9820000000000002</v>
      </c>
      <c r="I11" s="5">
        <f t="shared" ref="I11:J11" si="1">I8+I10</f>
        <v>1.5580000000000001</v>
      </c>
      <c r="J11" s="5">
        <f t="shared" si="1"/>
        <v>44.545999999999999</v>
      </c>
      <c r="K11" s="5">
        <f>K8+K9+K10</f>
        <v>59.263999999999996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activeCell="K10" sqref="K10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15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24911.223999999995</v>
      </c>
      <c r="C8" s="4">
        <v>4575.2629999999999</v>
      </c>
      <c r="D8" s="4">
        <v>151.11000000000001</v>
      </c>
      <c r="E8" s="4">
        <v>17412.319</v>
      </c>
      <c r="F8" s="4">
        <f>24419.996-F9</f>
        <v>2772.5319999999992</v>
      </c>
      <c r="G8" s="5">
        <f>G11-G9-G10</f>
        <v>50.422999999999995</v>
      </c>
      <c r="H8" s="5">
        <v>6.8550000000000004</v>
      </c>
      <c r="I8" s="5">
        <v>0.33900000000000002</v>
      </c>
      <c r="J8" s="5">
        <v>39.162999999999997</v>
      </c>
      <c r="K8" s="5">
        <f>G8-H8-I8-J8</f>
        <v>4.0660000000000025</v>
      </c>
    </row>
    <row r="9" spans="1:13" ht="63.75" customHeight="1">
      <c r="A9" s="6" t="s">
        <v>11</v>
      </c>
      <c r="B9" s="4">
        <f>C9+D9+E9+F9</f>
        <v>21647.464</v>
      </c>
      <c r="C9" s="4"/>
      <c r="D9" s="4"/>
      <c r="E9" s="4"/>
      <c r="F9" s="4">
        <v>21647.464</v>
      </c>
      <c r="G9" s="5">
        <f>H9+I9+J9+K9</f>
        <v>41.898000000000003</v>
      </c>
      <c r="H9" s="5"/>
      <c r="I9" s="5"/>
      <c r="J9" s="5"/>
      <c r="K9" s="5">
        <f>0.112+41.786</f>
        <v>41.898000000000003</v>
      </c>
    </row>
    <row r="10" spans="1:13" ht="63.75" customHeight="1">
      <c r="A10" s="6" t="s">
        <v>12</v>
      </c>
      <c r="B10" s="4">
        <f>C10+D10+E10+F10</f>
        <v>6881.33</v>
      </c>
      <c r="C10" s="4">
        <v>154.553</v>
      </c>
      <c r="D10" s="4">
        <v>288.51</v>
      </c>
      <c r="E10" s="4">
        <f>2903.471+0.292</f>
        <v>2903.7629999999999</v>
      </c>
      <c r="F10" s="4">
        <f>3530.256+4.248</f>
        <v>3534.5039999999999</v>
      </c>
      <c r="G10" s="5">
        <v>11.759</v>
      </c>
      <c r="H10" s="5">
        <v>0.26400000000000001</v>
      </c>
      <c r="I10" s="5">
        <v>0.49299999999999999</v>
      </c>
      <c r="J10" s="5">
        <v>4.9649999999999999</v>
      </c>
      <c r="K10" s="5">
        <f>G10-H10-I10-J10</f>
        <v>6.0370000000000008</v>
      </c>
    </row>
    <row r="11" spans="1:13" ht="34.5" customHeight="1">
      <c r="A11" s="7" t="s">
        <v>13</v>
      </c>
      <c r="B11" s="4">
        <v>53440.017999999996</v>
      </c>
      <c r="C11" s="4">
        <f>C8+C10</f>
        <v>4729.8159999999998</v>
      </c>
      <c r="D11" s="4">
        <f t="shared" ref="D11:E11" si="0">D8+D10</f>
        <v>439.62</v>
      </c>
      <c r="E11" s="4">
        <f t="shared" si="0"/>
        <v>20316.081999999999</v>
      </c>
      <c r="F11" s="4">
        <f>F8+F9+F10</f>
        <v>27954.5</v>
      </c>
      <c r="G11" s="5">
        <v>104.08</v>
      </c>
      <c r="H11" s="5">
        <f>H8+H10</f>
        <v>7.1190000000000007</v>
      </c>
      <c r="I11" s="5">
        <f t="shared" ref="I11:J11" si="1">I8+I10</f>
        <v>0.83200000000000007</v>
      </c>
      <c r="J11" s="5">
        <f t="shared" si="1"/>
        <v>44.128</v>
      </c>
      <c r="K11" s="5">
        <f>K8+K9+K10</f>
        <v>52.001000000000005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16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26228.258000000002</v>
      </c>
      <c r="C8" s="4">
        <v>5019.0929999999998</v>
      </c>
      <c r="D8" s="4">
        <v>150.1</v>
      </c>
      <c r="E8" s="4">
        <v>18148.705999999998</v>
      </c>
      <c r="F8" s="4">
        <f>25502.665-F9</f>
        <v>2910.3590000000004</v>
      </c>
      <c r="G8" s="5">
        <f>G11-G9-G10</f>
        <v>51.643000000000001</v>
      </c>
      <c r="H8" s="5">
        <v>7.1050000000000004</v>
      </c>
      <c r="I8" s="5">
        <v>0.32</v>
      </c>
      <c r="J8" s="5">
        <v>40.097999999999999</v>
      </c>
      <c r="K8" s="5">
        <f>G8-H8-I8-J8</f>
        <v>4.1199999999999974</v>
      </c>
    </row>
    <row r="9" spans="1:13" ht="63.75" customHeight="1">
      <c r="A9" s="6" t="s">
        <v>11</v>
      </c>
      <c r="B9" s="4">
        <f>C9+D9+E9+F9</f>
        <v>22592.306</v>
      </c>
      <c r="C9" s="4"/>
      <c r="D9" s="4"/>
      <c r="E9" s="4"/>
      <c r="F9" s="4">
        <v>22592.306</v>
      </c>
      <c r="G9" s="5">
        <f>H9+I9+J9+K9</f>
        <v>43.726999999999997</v>
      </c>
      <c r="H9" s="5"/>
      <c r="I9" s="5"/>
      <c r="J9" s="5"/>
      <c r="K9" s="5">
        <f>0.102+43.625</f>
        <v>43.726999999999997</v>
      </c>
    </row>
    <row r="10" spans="1:13" ht="63.75" customHeight="1">
      <c r="A10" s="6" t="s">
        <v>12</v>
      </c>
      <c r="B10" s="4">
        <f>C10+D10+E10+F10</f>
        <v>7248.6060000000007</v>
      </c>
      <c r="C10" s="4">
        <v>161.53200000000001</v>
      </c>
      <c r="D10" s="4">
        <v>301.70299999999997</v>
      </c>
      <c r="E10" s="4">
        <f>3026.018+1.65</f>
        <v>3027.6680000000001</v>
      </c>
      <c r="F10" s="4">
        <f>3730.039+27.664</f>
        <v>3757.7030000000004</v>
      </c>
      <c r="G10" s="5">
        <v>12.946</v>
      </c>
      <c r="H10" s="5">
        <v>0.28999999999999998</v>
      </c>
      <c r="I10" s="5">
        <v>0.54100000000000004</v>
      </c>
      <c r="J10" s="5">
        <v>5.4260000000000002</v>
      </c>
      <c r="K10" s="5">
        <f>G10-H10-I10-J10</f>
        <v>6.6890000000000001</v>
      </c>
    </row>
    <row r="11" spans="1:13" ht="34.5" customHeight="1">
      <c r="A11" s="7" t="s">
        <v>13</v>
      </c>
      <c r="B11" s="4">
        <v>56069.17</v>
      </c>
      <c r="C11" s="4">
        <f>C8+C10</f>
        <v>5180.625</v>
      </c>
      <c r="D11" s="4">
        <f t="shared" ref="D11:E11" si="0">D8+D10</f>
        <v>451.803</v>
      </c>
      <c r="E11" s="4">
        <f t="shared" si="0"/>
        <v>21176.374</v>
      </c>
      <c r="F11" s="4">
        <f>F8+F9+F10</f>
        <v>29260.368000000002</v>
      </c>
      <c r="G11" s="5">
        <v>108.316</v>
      </c>
      <c r="H11" s="5">
        <f>H8+H10</f>
        <v>7.3950000000000005</v>
      </c>
      <c r="I11" s="5">
        <f t="shared" ref="I11:J11" si="1">I8+I10</f>
        <v>0.86099999999999999</v>
      </c>
      <c r="J11" s="5">
        <f t="shared" si="1"/>
        <v>45.524000000000001</v>
      </c>
      <c r="K11" s="5">
        <f>K8+K9+K10</f>
        <v>54.535999999999994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17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22717.743999999999</v>
      </c>
      <c r="C8" s="4">
        <v>5089.4889999999996</v>
      </c>
      <c r="D8" s="4">
        <v>97.25</v>
      </c>
      <c r="E8" s="4">
        <v>14942.778</v>
      </c>
      <c r="F8" s="4">
        <f>21323.544-F9</f>
        <v>2588.2270000000026</v>
      </c>
      <c r="G8" s="5">
        <f>G11-G9-G10</f>
        <v>44.413000000000004</v>
      </c>
      <c r="H8" s="5">
        <v>7.5039999999999996</v>
      </c>
      <c r="I8" s="5">
        <v>0.223</v>
      </c>
      <c r="J8" s="5">
        <v>32.914000000000001</v>
      </c>
      <c r="K8" s="5">
        <f>G8-H8-I8-J8</f>
        <v>3.7720000000000056</v>
      </c>
    </row>
    <row r="9" spans="1:13" ht="63.75" customHeight="1">
      <c r="A9" s="6" t="s">
        <v>11</v>
      </c>
      <c r="B9" s="4">
        <f>C9+D9+E9+F9</f>
        <v>18735.316999999999</v>
      </c>
      <c r="C9" s="4"/>
      <c r="D9" s="4"/>
      <c r="E9" s="4"/>
      <c r="F9" s="4">
        <v>18735.316999999999</v>
      </c>
      <c r="G9" s="5">
        <f>H9+I9+J9+K9</f>
        <v>36.262</v>
      </c>
      <c r="H9" s="5"/>
      <c r="I9" s="5"/>
      <c r="J9" s="5"/>
      <c r="K9" s="5">
        <f>0.049+36.213</f>
        <v>36.262</v>
      </c>
    </row>
    <row r="10" spans="1:13" ht="63.75" customHeight="1">
      <c r="A10" s="6" t="s">
        <v>12</v>
      </c>
      <c r="B10" s="4">
        <f>C10+D10+E10+F10</f>
        <v>5750.0560000000005</v>
      </c>
      <c r="C10" s="4">
        <v>147.53200000000001</v>
      </c>
      <c r="D10" s="4">
        <v>252.28</v>
      </c>
      <c r="E10" s="4">
        <f>2485.723+0.684</f>
        <v>2486.4070000000002</v>
      </c>
      <c r="F10" s="4">
        <f>2853.044+10.793</f>
        <v>2863.837</v>
      </c>
      <c r="G10" s="5">
        <v>10.725</v>
      </c>
      <c r="H10" s="5">
        <v>0.27600000000000002</v>
      </c>
      <c r="I10" s="5">
        <v>0.47199999999999998</v>
      </c>
      <c r="J10" s="5">
        <v>4.6459999999999999</v>
      </c>
      <c r="K10" s="5">
        <f>G10-H10-I10-J10</f>
        <v>5.3310000000000004</v>
      </c>
    </row>
    <row r="11" spans="1:13" ht="34.5" customHeight="1">
      <c r="A11" s="7" t="s">
        <v>13</v>
      </c>
      <c r="B11" s="4">
        <v>47203.116999999998</v>
      </c>
      <c r="C11" s="4">
        <f>C8+C10</f>
        <v>5237.0209999999997</v>
      </c>
      <c r="D11" s="4">
        <f t="shared" ref="D11:E11" si="0">D8+D10</f>
        <v>349.53</v>
      </c>
      <c r="E11" s="4">
        <f t="shared" si="0"/>
        <v>17429.185000000001</v>
      </c>
      <c r="F11" s="4">
        <f>F8+F9+F10</f>
        <v>24187.381000000001</v>
      </c>
      <c r="G11" s="5">
        <v>91.4</v>
      </c>
      <c r="H11" s="5">
        <f>H8+H10</f>
        <v>7.7799999999999994</v>
      </c>
      <c r="I11" s="5">
        <f t="shared" ref="I11:J11" si="1">I8+I10</f>
        <v>0.69499999999999995</v>
      </c>
      <c r="J11" s="5">
        <f t="shared" si="1"/>
        <v>37.56</v>
      </c>
      <c r="K11" s="5">
        <f>K8+K9+K10</f>
        <v>45.365000000000009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18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23060.686999999998</v>
      </c>
      <c r="C8" s="4">
        <v>4668.9319999999998</v>
      </c>
      <c r="D8" s="4">
        <v>85.62</v>
      </c>
      <c r="E8" s="4">
        <v>15645.308999999999</v>
      </c>
      <c r="F8" s="4">
        <f>22258.677-F9</f>
        <v>2660.8260000000009</v>
      </c>
      <c r="G8" s="5">
        <f>G11-G9-G10</f>
        <v>46.040000000000006</v>
      </c>
      <c r="H8" s="5">
        <v>6.5289999999999999</v>
      </c>
      <c r="I8" s="5">
        <v>0.26400000000000001</v>
      </c>
      <c r="J8" s="5">
        <v>35.418999999999997</v>
      </c>
      <c r="K8" s="5">
        <f>G8-H8-I8-J8</f>
        <v>3.8280000000000101</v>
      </c>
    </row>
    <row r="9" spans="1:13" ht="63.75" customHeight="1">
      <c r="A9" s="6" t="s">
        <v>11</v>
      </c>
      <c r="B9" s="4">
        <f>C9+D9+E9+F9</f>
        <v>19597.850999999999</v>
      </c>
      <c r="C9" s="4"/>
      <c r="D9" s="4"/>
      <c r="E9" s="4"/>
      <c r="F9" s="4">
        <v>19597.850999999999</v>
      </c>
      <c r="G9" s="5">
        <f>H9+I9+J9+K9</f>
        <v>37.930999999999997</v>
      </c>
      <c r="H9" s="5"/>
      <c r="I9" s="5"/>
      <c r="J9" s="5"/>
      <c r="K9" s="5">
        <f>0.044+37.887</f>
        <v>37.930999999999997</v>
      </c>
    </row>
    <row r="10" spans="1:13" ht="63.75" customHeight="1">
      <c r="A10" s="6" t="s">
        <v>12</v>
      </c>
      <c r="B10" s="4">
        <f>C10+D10+E10+F10</f>
        <v>5522.6959999999999</v>
      </c>
      <c r="C10" s="4">
        <v>154.30099999999999</v>
      </c>
      <c r="D10" s="4">
        <v>261.86500000000001</v>
      </c>
      <c r="E10" s="4">
        <f>2584.392+0.258</f>
        <v>2584.6499999999996</v>
      </c>
      <c r="F10" s="4">
        <f>2518.643+3.237</f>
        <v>2521.88</v>
      </c>
      <c r="G10" s="5">
        <v>9.9049999999999994</v>
      </c>
      <c r="H10" s="5">
        <v>0.27700000000000002</v>
      </c>
      <c r="I10" s="5">
        <v>0.47</v>
      </c>
      <c r="J10" s="5">
        <v>4.6379999999999999</v>
      </c>
      <c r="K10" s="5">
        <f>G10-H10-I10-J10</f>
        <v>4.5199999999999996</v>
      </c>
    </row>
    <row r="11" spans="1:13" ht="34.5" customHeight="1">
      <c r="A11" s="7" t="s">
        <v>13</v>
      </c>
      <c r="B11" s="4">
        <v>48181.233999999997</v>
      </c>
      <c r="C11" s="4">
        <f>C8+C10</f>
        <v>4823.2330000000002</v>
      </c>
      <c r="D11" s="4">
        <f t="shared" ref="D11:E11" si="0">D8+D10</f>
        <v>347.48500000000001</v>
      </c>
      <c r="E11" s="4">
        <f t="shared" si="0"/>
        <v>18229.958999999999</v>
      </c>
      <c r="F11" s="4">
        <f>F8+F9+F10</f>
        <v>24780.557000000001</v>
      </c>
      <c r="G11" s="5">
        <v>93.876000000000005</v>
      </c>
      <c r="H11" s="5">
        <f>H8+H10</f>
        <v>6.806</v>
      </c>
      <c r="I11" s="5">
        <f t="shared" ref="I11:J11" si="1">I8+I10</f>
        <v>0.73399999999999999</v>
      </c>
      <c r="J11" s="5">
        <f t="shared" si="1"/>
        <v>40.056999999999995</v>
      </c>
      <c r="K11" s="5">
        <f>K8+K9+K10</f>
        <v>46.279000000000011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19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24408.74</v>
      </c>
      <c r="C8" s="4">
        <v>4724.1570000000002</v>
      </c>
      <c r="D8" s="4">
        <v>85.17</v>
      </c>
      <c r="E8" s="4">
        <v>16618.335999999999</v>
      </c>
      <c r="F8" s="4">
        <f>23441.695-F9</f>
        <v>2981.0770000000011</v>
      </c>
      <c r="G8" s="5">
        <f>G11-G9-G10</f>
        <v>49.585000000000001</v>
      </c>
      <c r="H8" s="5">
        <v>6.7990000000000004</v>
      </c>
      <c r="I8" s="5">
        <v>0.252</v>
      </c>
      <c r="J8" s="5">
        <v>38.133000000000003</v>
      </c>
      <c r="K8" s="5">
        <f>G8-H8-I8-J8</f>
        <v>4.4009999999999962</v>
      </c>
    </row>
    <row r="9" spans="1:13" ht="63.75" customHeight="1">
      <c r="A9" s="6" t="s">
        <v>11</v>
      </c>
      <c r="B9" s="4">
        <f>C9+D9+E9+F9</f>
        <v>20460.617999999999</v>
      </c>
      <c r="C9" s="4"/>
      <c r="D9" s="4"/>
      <c r="E9" s="4"/>
      <c r="F9" s="4">
        <v>20460.617999999999</v>
      </c>
      <c r="G9" s="5">
        <f>H9+I9+J9+K9</f>
        <v>39.600999999999999</v>
      </c>
      <c r="H9" s="5"/>
      <c r="I9" s="5"/>
      <c r="J9" s="5"/>
      <c r="K9" s="5">
        <f>0.043+39.558</f>
        <v>39.600999999999999</v>
      </c>
    </row>
    <row r="10" spans="1:13" ht="63.75" customHeight="1">
      <c r="A10" s="6" t="s">
        <v>12</v>
      </c>
      <c r="B10" s="4">
        <f>C10+D10+E10+F10</f>
        <v>5848.5659999999998</v>
      </c>
      <c r="C10" s="4">
        <v>162.60400000000001</v>
      </c>
      <c r="D10" s="4">
        <v>275.911</v>
      </c>
      <c r="E10" s="4">
        <f>2733.725+0.881</f>
        <v>2734.6059999999998</v>
      </c>
      <c r="F10" s="4">
        <f>2662.802+12.643</f>
        <v>2675.4450000000002</v>
      </c>
      <c r="G10" s="5">
        <v>9.8320000000000007</v>
      </c>
      <c r="H10" s="5">
        <v>0.27600000000000002</v>
      </c>
      <c r="I10" s="5">
        <v>0.442</v>
      </c>
      <c r="J10" s="5">
        <v>4.6079999999999997</v>
      </c>
      <c r="K10" s="5">
        <f>G10-H10-I10-J10</f>
        <v>4.5060000000000011</v>
      </c>
    </row>
    <row r="11" spans="1:13" ht="34.5" customHeight="1">
      <c r="A11" s="7" t="s">
        <v>13</v>
      </c>
      <c r="B11" s="4">
        <v>50717.923999999999</v>
      </c>
      <c r="C11" s="4">
        <f>C8+C10</f>
        <v>4886.7610000000004</v>
      </c>
      <c r="D11" s="4">
        <f t="shared" ref="D11:E11" si="0">D8+D10</f>
        <v>361.08100000000002</v>
      </c>
      <c r="E11" s="4">
        <f t="shared" si="0"/>
        <v>19352.941999999999</v>
      </c>
      <c r="F11" s="4">
        <f>F8+F9+F10</f>
        <v>26117.14</v>
      </c>
      <c r="G11" s="5">
        <v>99.018000000000001</v>
      </c>
      <c r="H11" s="5">
        <f>H8+H10</f>
        <v>7.0750000000000002</v>
      </c>
      <c r="I11" s="5">
        <f t="shared" ref="I11:J11" si="1">I8+I10</f>
        <v>0.69399999999999995</v>
      </c>
      <c r="J11" s="5">
        <f t="shared" si="1"/>
        <v>42.741</v>
      </c>
      <c r="K11" s="5">
        <f>K8+K9+K10</f>
        <v>48.507999999999996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20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27010.108</v>
      </c>
      <c r="C8" s="4">
        <v>5063.4780000000001</v>
      </c>
      <c r="D8" s="4">
        <v>117.73</v>
      </c>
      <c r="E8" s="4">
        <v>18121.666000000001</v>
      </c>
      <c r="F8" s="4">
        <f>26771.86-F9</f>
        <v>3707.2340000000004</v>
      </c>
      <c r="G8" s="5">
        <f>G11-G9-G10</f>
        <v>54.429999999999986</v>
      </c>
      <c r="H8" s="5">
        <v>7.0140000000000002</v>
      </c>
      <c r="I8" s="5">
        <v>0.253</v>
      </c>
      <c r="J8" s="5">
        <v>42.075000000000003</v>
      </c>
      <c r="K8" s="5">
        <f>G8-H8-I8-J8</f>
        <v>5.0879999999999797</v>
      </c>
    </row>
    <row r="9" spans="1:13" ht="63.75" customHeight="1">
      <c r="A9" s="6" t="s">
        <v>11</v>
      </c>
      <c r="B9" s="4">
        <f>C9+D9+E9+F9</f>
        <v>23064.626</v>
      </c>
      <c r="C9" s="4"/>
      <c r="D9" s="4"/>
      <c r="E9" s="4"/>
      <c r="F9" s="4">
        <v>23064.626</v>
      </c>
      <c r="G9" s="5">
        <f>H9+I9+J9+K9</f>
        <v>44.640999999999998</v>
      </c>
      <c r="H9" s="5"/>
      <c r="I9" s="5"/>
      <c r="J9" s="5"/>
      <c r="K9" s="5">
        <f>0.053+44.588</f>
        <v>44.640999999999998</v>
      </c>
    </row>
    <row r="10" spans="1:13" ht="63.75" customHeight="1">
      <c r="A10" s="6" t="s">
        <v>12</v>
      </c>
      <c r="B10" s="4">
        <f>C10+D10+E10+F10</f>
        <v>7257.85</v>
      </c>
      <c r="C10" s="4">
        <v>188.57</v>
      </c>
      <c r="D10" s="4">
        <v>301.00900000000001</v>
      </c>
      <c r="E10" s="4">
        <f>3117.382+0.254</f>
        <v>3117.636</v>
      </c>
      <c r="F10" s="4">
        <f>3646.884+3.751</f>
        <v>3650.6350000000002</v>
      </c>
      <c r="G10" s="5">
        <v>11.621</v>
      </c>
      <c r="H10" s="5">
        <v>0.27600000000000002</v>
      </c>
      <c r="I10" s="5">
        <v>0.442</v>
      </c>
      <c r="J10" s="5">
        <v>4.6079999999999997</v>
      </c>
      <c r="K10" s="5">
        <f>G10-H10-I10-J10</f>
        <v>6.2950000000000008</v>
      </c>
    </row>
    <row r="11" spans="1:13" ht="34.5" customHeight="1">
      <c r="A11" s="7" t="s">
        <v>13</v>
      </c>
      <c r="B11" s="4">
        <v>57332.584000000003</v>
      </c>
      <c r="C11" s="4">
        <f>C8+C10</f>
        <v>5252.0479999999998</v>
      </c>
      <c r="D11" s="4">
        <f t="shared" ref="D11:E11" si="0">D8+D10</f>
        <v>418.73900000000003</v>
      </c>
      <c r="E11" s="4">
        <f t="shared" si="0"/>
        <v>21239.302</v>
      </c>
      <c r="F11" s="4">
        <f>F8+F9+F10</f>
        <v>30422.495000000003</v>
      </c>
      <c r="G11" s="5">
        <v>110.69199999999999</v>
      </c>
      <c r="H11" s="5">
        <f>H8+H10</f>
        <v>7.29</v>
      </c>
      <c r="I11" s="5">
        <f t="shared" ref="I11:J11" si="1">I8+I10</f>
        <v>0.69500000000000006</v>
      </c>
      <c r="J11" s="5">
        <f t="shared" si="1"/>
        <v>46.683</v>
      </c>
      <c r="K11" s="5">
        <f>K8+K9+K10</f>
        <v>56.02399999999998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2:M13"/>
  <sheetViews>
    <sheetView topLeftCell="A4" workbookViewId="0">
      <selection sqref="A1:XFD1048576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21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24782.275000000001</v>
      </c>
      <c r="C8" s="4">
        <v>4873.8109999999997</v>
      </c>
      <c r="D8" s="4">
        <v>398.21</v>
      </c>
      <c r="E8" s="4">
        <v>16986.800999999999</v>
      </c>
      <c r="F8" s="4">
        <f>25588.079-F9</f>
        <v>2523.4530000000013</v>
      </c>
      <c r="G8" s="5">
        <f>G11-G9-G10</f>
        <v>51.228000000000002</v>
      </c>
      <c r="H8" s="5">
        <v>6.7489999999999997</v>
      </c>
      <c r="I8" s="5">
        <v>1.3560000000000001</v>
      </c>
      <c r="J8" s="5">
        <v>38.234999999999999</v>
      </c>
      <c r="K8" s="5">
        <f>G8-H8-I8-J8</f>
        <v>4.8879999999999981</v>
      </c>
    </row>
    <row r="9" spans="1:13" ht="63.75" customHeight="1">
      <c r="A9" s="6" t="s">
        <v>11</v>
      </c>
      <c r="B9" s="4">
        <f>C9+D9+E9+F9</f>
        <v>23064.626</v>
      </c>
      <c r="C9" s="4"/>
      <c r="D9" s="4"/>
      <c r="E9" s="4"/>
      <c r="F9" s="4">
        <v>23064.626</v>
      </c>
      <c r="G9" s="5">
        <f>H9+I9+J9+K9</f>
        <v>42.512999999999998</v>
      </c>
      <c r="H9" s="5"/>
      <c r="I9" s="5"/>
      <c r="J9" s="5"/>
      <c r="K9" s="5">
        <f>0.049+42.464</f>
        <v>42.512999999999998</v>
      </c>
    </row>
    <row r="10" spans="1:13" ht="63.75" customHeight="1">
      <c r="A10" s="6" t="s">
        <v>12</v>
      </c>
      <c r="B10" s="4">
        <f>C10+D10+E10+F10</f>
        <v>6612.7260000000006</v>
      </c>
      <c r="C10" s="4">
        <v>179.62799999999999</v>
      </c>
      <c r="D10" s="4">
        <v>285.86</v>
      </c>
      <c r="E10" s="4">
        <f>2943.44+1.242</f>
        <v>2944.6820000000002</v>
      </c>
      <c r="F10" s="4">
        <f>3183.44+19.116</f>
        <v>3202.556</v>
      </c>
      <c r="G10" s="5">
        <v>11.801</v>
      </c>
      <c r="H10" s="5">
        <v>0.32200000000000001</v>
      </c>
      <c r="I10" s="5">
        <v>0.51200000000000001</v>
      </c>
      <c r="J10" s="5">
        <v>5.2690000000000001</v>
      </c>
      <c r="K10" s="5">
        <f>G10-H10-I10-J10</f>
        <v>5.6980000000000004</v>
      </c>
    </row>
    <row r="11" spans="1:13" ht="34.5" customHeight="1">
      <c r="A11" s="7" t="s">
        <v>13</v>
      </c>
      <c r="B11" s="4">
        <v>54459.627</v>
      </c>
      <c r="C11" s="4">
        <f>C8+C10</f>
        <v>5053.4389999999994</v>
      </c>
      <c r="D11" s="4">
        <f t="shared" ref="D11:E11" si="0">D8+D10</f>
        <v>684.06999999999994</v>
      </c>
      <c r="E11" s="4">
        <f t="shared" si="0"/>
        <v>19931.483</v>
      </c>
      <c r="F11" s="4">
        <f>F8+F9+F10</f>
        <v>28790.635000000002</v>
      </c>
      <c r="G11" s="5">
        <v>105.542</v>
      </c>
      <c r="H11" s="5">
        <f>H8+H10</f>
        <v>7.0709999999999997</v>
      </c>
      <c r="I11" s="5">
        <f t="shared" ref="I11:J11" si="1">I8+I10</f>
        <v>1.8680000000000001</v>
      </c>
      <c r="J11" s="5">
        <f t="shared" si="1"/>
        <v>43.503999999999998</v>
      </c>
      <c r="K11" s="5">
        <f>K8+K9+K10</f>
        <v>53.098999999999997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22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22904.829000000005</v>
      </c>
      <c r="C8" s="4">
        <v>4394.4279999999999</v>
      </c>
      <c r="D8" s="4">
        <v>384.52</v>
      </c>
      <c r="E8" s="4">
        <v>14907.628000000001</v>
      </c>
      <c r="F8" s="4">
        <f>22460.57-F9</f>
        <v>3218.2530000000006</v>
      </c>
      <c r="G8" s="5">
        <f>G11-G9-G10</f>
        <v>45.458000000000013</v>
      </c>
      <c r="H8" s="5">
        <v>6.3659999999999997</v>
      </c>
      <c r="I8" s="5">
        <v>1.37</v>
      </c>
      <c r="J8" s="5">
        <v>33.08</v>
      </c>
      <c r="K8" s="5">
        <f>G8-H8-I8-J8</f>
        <v>4.6420000000000172</v>
      </c>
    </row>
    <row r="9" spans="1:13" ht="63.75" customHeight="1">
      <c r="A9" s="6" t="s">
        <v>11</v>
      </c>
      <c r="B9" s="4">
        <f>C9+D9+E9+F9</f>
        <v>19242.316999999999</v>
      </c>
      <c r="C9" s="4"/>
      <c r="D9" s="4"/>
      <c r="E9" s="4"/>
      <c r="F9" s="4">
        <v>19242.316999999999</v>
      </c>
      <c r="G9" s="5">
        <f>H9+I9+J9+K9</f>
        <v>37.242999999999995</v>
      </c>
      <c r="H9" s="5"/>
      <c r="I9" s="5"/>
      <c r="J9" s="5"/>
      <c r="K9" s="5">
        <f>0.038+37.205</f>
        <v>37.242999999999995</v>
      </c>
    </row>
    <row r="10" spans="1:13" ht="63.75" customHeight="1">
      <c r="A10" s="6" t="s">
        <v>12</v>
      </c>
      <c r="B10" s="4">
        <f>C10+D10+E10+F10</f>
        <v>5305.4059999999999</v>
      </c>
      <c r="C10" s="4">
        <v>156.22399999999999</v>
      </c>
      <c r="D10" s="4">
        <v>248.869</v>
      </c>
      <c r="E10" s="4">
        <f>2547.591+0.675</f>
        <v>2548.2660000000001</v>
      </c>
      <c r="F10" s="4">
        <f>2343.995+8.052</f>
        <v>2352.047</v>
      </c>
      <c r="G10" s="5">
        <v>9.9160000000000004</v>
      </c>
      <c r="H10" s="5">
        <v>0.29299999999999998</v>
      </c>
      <c r="I10" s="5">
        <v>0.46600000000000003</v>
      </c>
      <c r="J10" s="5">
        <v>4.7690000000000001</v>
      </c>
      <c r="K10" s="5">
        <f>G10-H10-I10-J10</f>
        <v>4.3880000000000017</v>
      </c>
    </row>
    <row r="11" spans="1:13" ht="34.5" customHeight="1">
      <c r="A11" s="7" t="s">
        <v>13</v>
      </c>
      <c r="B11" s="4">
        <v>47452.552000000003</v>
      </c>
      <c r="C11" s="4">
        <f>C8+C10</f>
        <v>4550.652</v>
      </c>
      <c r="D11" s="4">
        <f t="shared" ref="D11:E11" si="0">D8+D10</f>
        <v>633.38900000000001</v>
      </c>
      <c r="E11" s="4">
        <f t="shared" si="0"/>
        <v>17455.894</v>
      </c>
      <c r="F11" s="4">
        <f>F8+F9+F10</f>
        <v>24812.616999999998</v>
      </c>
      <c r="G11" s="5">
        <v>92.617000000000004</v>
      </c>
      <c r="H11" s="5">
        <f>H8+H10</f>
        <v>6.6589999999999998</v>
      </c>
      <c r="I11" s="5">
        <f t="shared" ref="I11:J11" si="1">I8+I10</f>
        <v>1.8360000000000001</v>
      </c>
      <c r="J11" s="5">
        <f t="shared" si="1"/>
        <v>37.848999999999997</v>
      </c>
      <c r="K11" s="5">
        <f>K8+K9+K10</f>
        <v>46.27300000000001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 2024 г.</vt:lpstr>
      <vt:lpstr>февраль 2024 г.</vt:lpstr>
      <vt:lpstr>март 2024 г.</vt:lpstr>
      <vt:lpstr>апрель 2024 г.</vt:lpstr>
      <vt:lpstr>май 2024 г.</vt:lpstr>
      <vt:lpstr>июнь 2024 г.</vt:lpstr>
      <vt:lpstr>июль 2024 г.</vt:lpstr>
      <vt:lpstr>август 2024 г.</vt:lpstr>
      <vt:lpstr>сентябрь 2024 г.</vt:lpstr>
      <vt:lpstr>октябрь 2024 г.</vt:lpstr>
      <vt:lpstr>ноябрь 2024 г.</vt:lpstr>
      <vt:lpstr>декабрь 2024 г.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Мамедова Светлана В.</dc:creator>
  <cp:lastModifiedBy>Мамедова Светлана В.</cp:lastModifiedBy>
  <cp:lastPrinted>2023-02-27T06:31:36Z</cp:lastPrinted>
  <dcterms:created xsi:type="dcterms:W3CDTF">2023-02-27T06:29:53Z</dcterms:created>
  <dcterms:modified xsi:type="dcterms:W3CDTF">2025-01-30T07:36:56Z</dcterms:modified>
</cp:coreProperties>
</file>