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330" firstSheet="3" activeTab="11"/>
  </bookViews>
  <sheets>
    <sheet name="январь 2022 г." sheetId="1" r:id="rId1"/>
    <sheet name="февраль 2022 г." sheetId="2" r:id="rId2"/>
    <sheet name="март 2022 г." sheetId="3" r:id="rId3"/>
    <sheet name="апрель 2022 г." sheetId="4" r:id="rId4"/>
    <sheet name="май 2022 г." sheetId="5" r:id="rId5"/>
    <sheet name="июнь 2022 г." sheetId="6" r:id="rId6"/>
    <sheet name="июль 2022 г." sheetId="7" r:id="rId7"/>
    <sheet name="август 2022 г." sheetId="8" r:id="rId8"/>
    <sheet name="сентябрь 2022 г." sheetId="9" r:id="rId9"/>
    <sheet name="октябрь 2022 г." sheetId="10" r:id="rId10"/>
    <sheet name="ноябрь 2022 г." sheetId="11" r:id="rId11"/>
    <sheet name="декабрь 2022 г." sheetId="12" r:id="rId12"/>
  </sheets>
  <calcPr calcId="125725"/>
</workbook>
</file>

<file path=xl/calcChain.xml><?xml version="1.0" encoding="utf-8"?>
<calcChain xmlns="http://schemas.openxmlformats.org/spreadsheetml/2006/main">
  <c r="K9" i="12"/>
  <c r="G9" s="1"/>
  <c r="G8" s="1"/>
  <c r="K8" s="1"/>
  <c r="K11" s="1"/>
  <c r="F8"/>
  <c r="E10"/>
  <c r="E11" s="1"/>
  <c r="F10"/>
  <c r="J11"/>
  <c r="I11"/>
  <c r="H11"/>
  <c r="D11"/>
  <c r="C11"/>
  <c r="K10"/>
  <c r="B9"/>
  <c r="K9" i="11"/>
  <c r="G9" s="1"/>
  <c r="G8" s="1"/>
  <c r="K8" s="1"/>
  <c r="K11" s="1"/>
  <c r="F8"/>
  <c r="F11" s="1"/>
  <c r="J11"/>
  <c r="I11"/>
  <c r="H11"/>
  <c r="D11"/>
  <c r="C11"/>
  <c r="K10"/>
  <c r="E11"/>
  <c r="B9"/>
  <c r="F8" i="10"/>
  <c r="K9"/>
  <c r="G9" s="1"/>
  <c r="G8" s="1"/>
  <c r="K8" s="1"/>
  <c r="F10"/>
  <c r="E10"/>
  <c r="E11" s="1"/>
  <c r="J11"/>
  <c r="I11"/>
  <c r="H11"/>
  <c r="D11"/>
  <c r="C11"/>
  <c r="K10"/>
  <c r="B9"/>
  <c r="K9" i="9"/>
  <c r="F10"/>
  <c r="B10" s="1"/>
  <c r="E10"/>
  <c r="J11"/>
  <c r="I11"/>
  <c r="H11"/>
  <c r="E11"/>
  <c r="D11"/>
  <c r="C11"/>
  <c r="K10"/>
  <c r="G9"/>
  <c r="G8" s="1"/>
  <c r="K8" s="1"/>
  <c r="B9"/>
  <c r="K9" i="8"/>
  <c r="G9" s="1"/>
  <c r="G8" s="1"/>
  <c r="K8" s="1"/>
  <c r="F8"/>
  <c r="F10"/>
  <c r="F11" s="1"/>
  <c r="E10"/>
  <c r="E11" s="1"/>
  <c r="J11"/>
  <c r="I11"/>
  <c r="H11"/>
  <c r="D11"/>
  <c r="C11"/>
  <c r="K10"/>
  <c r="B9"/>
  <c r="K9" i="7"/>
  <c r="G9" s="1"/>
  <c r="G8" s="1"/>
  <c r="K8" s="1"/>
  <c r="F8"/>
  <c r="F10"/>
  <c r="E10"/>
  <c r="J11"/>
  <c r="I11"/>
  <c r="H11"/>
  <c r="D11"/>
  <c r="C11"/>
  <c r="K10"/>
  <c r="B9"/>
  <c r="K9" i="6"/>
  <c r="G9" s="1"/>
  <c r="G8" s="1"/>
  <c r="K8" s="1"/>
  <c r="F8"/>
  <c r="F10"/>
  <c r="E10"/>
  <c r="J11"/>
  <c r="I11"/>
  <c r="H11"/>
  <c r="D11"/>
  <c r="C11"/>
  <c r="K10"/>
  <c r="B9"/>
  <c r="K10" i="5"/>
  <c r="K9"/>
  <c r="G9" s="1"/>
  <c r="G8" s="1"/>
  <c r="K8" s="1"/>
  <c r="E10"/>
  <c r="E11" s="1"/>
  <c r="F8"/>
  <c r="F11" s="1"/>
  <c r="J11"/>
  <c r="I11"/>
  <c r="H11"/>
  <c r="D11"/>
  <c r="C11"/>
  <c r="B9"/>
  <c r="K11" i="4"/>
  <c r="J11"/>
  <c r="I11"/>
  <c r="H11"/>
  <c r="G8"/>
  <c r="K8" s="1"/>
  <c r="K9"/>
  <c r="G9" s="1"/>
  <c r="B8"/>
  <c r="F8"/>
  <c r="F11" s="1"/>
  <c r="F10"/>
  <c r="B10" s="1"/>
  <c r="B9"/>
  <c r="E10"/>
  <c r="E11" s="1"/>
  <c r="D11"/>
  <c r="C11"/>
  <c r="K10"/>
  <c r="K9" i="3"/>
  <c r="G9" s="1"/>
  <c r="G8" s="1"/>
  <c r="K8" s="1"/>
  <c r="K10" s="1"/>
  <c r="F8"/>
  <c r="J10"/>
  <c r="I10"/>
  <c r="H10"/>
  <c r="F10"/>
  <c r="E10"/>
  <c r="D10"/>
  <c r="C10"/>
  <c r="B9"/>
  <c r="B8" s="1"/>
  <c r="K9" i="2"/>
  <c r="G9" s="1"/>
  <c r="G8" s="1"/>
  <c r="K8" s="1"/>
  <c r="K10" s="1"/>
  <c r="F8"/>
  <c r="J10"/>
  <c r="I10"/>
  <c r="H10"/>
  <c r="F10"/>
  <c r="E10"/>
  <c r="D10"/>
  <c r="C10"/>
  <c r="B9"/>
  <c r="B8" s="1"/>
  <c r="K9" i="1"/>
  <c r="G9" s="1"/>
  <c r="G8" s="1"/>
  <c r="K8" s="1"/>
  <c r="K10" s="1"/>
  <c r="F8"/>
  <c r="J10"/>
  <c r="I10"/>
  <c r="H10"/>
  <c r="F10"/>
  <c r="E10"/>
  <c r="D10"/>
  <c r="C10"/>
  <c r="B9"/>
  <c r="B8"/>
  <c r="B10" i="12" l="1"/>
  <c r="B8" s="1"/>
  <c r="F11"/>
  <c r="B10" i="11"/>
  <c r="B8" s="1"/>
  <c r="K11" i="10"/>
  <c r="F11"/>
  <c r="B10"/>
  <c r="B8" s="1"/>
  <c r="K11" i="9"/>
  <c r="F8"/>
  <c r="F11" s="1"/>
  <c r="B8"/>
  <c r="K11" i="8"/>
  <c r="B10"/>
  <c r="B8" s="1"/>
  <c r="K11" i="7"/>
  <c r="F11"/>
  <c r="B10"/>
  <c r="B8" s="1"/>
  <c r="E11"/>
  <c r="K11" i="6"/>
  <c r="F11"/>
  <c r="B10"/>
  <c r="B8" s="1"/>
  <c r="E11"/>
  <c r="K11" i="5"/>
  <c r="B10"/>
  <c r="B8" s="1"/>
</calcChain>
</file>

<file path=xl/sharedStrings.xml><?xml version="1.0" encoding="utf-8"?>
<sst xmlns="http://schemas.openxmlformats.org/spreadsheetml/2006/main" count="237" uniqueCount="26">
  <si>
    <t xml:space="preserve">Информация об объеме полезного отпуска электроэнергии и мощности </t>
  </si>
  <si>
    <t>потребителям 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</si>
  <si>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</si>
  <si>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</si>
  <si>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</si>
  <si>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</si>
  <si>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</si>
  <si>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</si>
  <si>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</si>
  <si>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</si>
  <si>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</si>
  <si>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</si>
  <si>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</si>
  <si>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2022 г.</t>
  </si>
  <si>
    <t>за февраль 2022 г.</t>
  </si>
  <si>
    <t>за март 2022 г.</t>
  </si>
  <si>
    <t xml:space="preserve">Сетевые организации в части покупки потерь электроэнергии </t>
  </si>
  <si>
    <t>за апрель 2022 г.</t>
  </si>
  <si>
    <t>за май 2022 г.</t>
  </si>
  <si>
    <t>за июнь 2022 г.</t>
  </si>
  <si>
    <t>за июль 2022 г.</t>
  </si>
  <si>
    <t>за август 2022 г.</t>
  </si>
  <si>
    <t>за сентябрь 2022 г.</t>
  </si>
  <si>
    <t>за октябрь 2022 г.</t>
  </si>
  <si>
    <t>за ноябрь 2022 г.</t>
  </si>
  <si>
    <t>за декабрь 2022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</si>
</sst>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4">
        <f>B10-B9</f>
        <v>24441.333999999999</v>
      </c>
      <c r="C8" s="4">
        <v>3915.7440000000001</v>
      </c>
      <c r="D8" s="4">
        <v>173.61</v>
      </c>
      <c r="E8" s="4">
        <v>16140.302</v>
      </c>
      <c r="F8" s="4">
        <f>26144.152-F9</f>
        <v>4211.6779999999999</v>
      </c>
      <c r="G8" s="5">
        <f>G10-G9</f>
        <v>47.829000000000001</v>
      </c>
      <c r="H8" s="5">
        <v>5.7679999999999998</v>
      </c>
      <c r="I8" s="5">
        <v>0.38400000000000001</v>
      </c>
      <c r="J8" s="5">
        <v>36.154000000000003</v>
      </c>
      <c r="K8" s="5">
        <f>G8-H8-I8-J8</f>
        <v>5.5229999999999961</v>
      </c>
    </row>
    <row r="9" spans="1:11" ht="63.75" customHeight="1">
      <c r="A9" s="6" t="s">
        <v>11</v>
      </c>
      <c r="B9" s="4">
        <f>C9+D9+E9+F9</f>
        <v>21932.473999999998</v>
      </c>
      <c r="C9" s="4"/>
      <c r="D9" s="4"/>
      <c r="E9" s="4"/>
      <c r="F9" s="4">
        <v>21932.473999999998</v>
      </c>
      <c r="G9" s="5">
        <f>H9+I9+J9+K9</f>
        <v>43.865000000000002</v>
      </c>
      <c r="H9" s="5"/>
      <c r="I9" s="5"/>
      <c r="J9" s="5"/>
      <c r="K9" s="5">
        <f>0.106+43.759</f>
        <v>43.865000000000002</v>
      </c>
    </row>
    <row r="10" spans="1:11" ht="34.5" customHeight="1">
      <c r="A10" s="7" t="s">
        <v>12</v>
      </c>
      <c r="B10" s="4">
        <v>46373.807999999997</v>
      </c>
      <c r="C10" s="4">
        <f>C8</f>
        <v>3915.7440000000001</v>
      </c>
      <c r="D10" s="4">
        <f>D8</f>
        <v>173.61</v>
      </c>
      <c r="E10" s="4">
        <f>E8</f>
        <v>16140.302</v>
      </c>
      <c r="F10" s="4">
        <f>F8+F9</f>
        <v>26144.151999999998</v>
      </c>
      <c r="G10" s="5">
        <v>91.694000000000003</v>
      </c>
      <c r="H10" s="5">
        <f>H8</f>
        <v>5.7679999999999998</v>
      </c>
      <c r="I10" s="5">
        <f>I8</f>
        <v>0.38400000000000001</v>
      </c>
      <c r="J10" s="5">
        <f>J8</f>
        <v>36.154000000000003</v>
      </c>
      <c r="K10" s="5">
        <f>K8+K9</f>
        <v>49.387999999999998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22466.516000000003</v>
      </c>
      <c r="C8" s="4">
        <v>4369.8869999999997</v>
      </c>
      <c r="D8" s="4">
        <v>125.7</v>
      </c>
      <c r="E8" s="4">
        <v>15567.005999999999</v>
      </c>
      <c r="F8" s="4">
        <f>25774.169-F9-F10</f>
        <v>2403.9240000000004</v>
      </c>
      <c r="G8" s="5">
        <f>G11-G9-G10</f>
        <v>41.98</v>
      </c>
      <c r="H8" s="5">
        <v>5.8280000000000003</v>
      </c>
      <c r="I8" s="5">
        <v>0.23100000000000001</v>
      </c>
      <c r="J8" s="5">
        <v>32.499000000000002</v>
      </c>
      <c r="K8" s="5">
        <f>G8-H8-I8-J8</f>
        <v>3.4219999999999899</v>
      </c>
    </row>
    <row r="9" spans="1:13" ht="63.75" customHeight="1">
      <c r="A9" s="6" t="s">
        <v>11</v>
      </c>
      <c r="B9" s="4">
        <f>C9+D9+E9+F9</f>
        <v>20801.237000000001</v>
      </c>
      <c r="C9" s="4"/>
      <c r="D9" s="4"/>
      <c r="E9" s="4"/>
      <c r="F9" s="4">
        <v>20801.237000000001</v>
      </c>
      <c r="G9" s="5">
        <f>H9+I9+J9+K9</f>
        <v>41.603000000000002</v>
      </c>
      <c r="H9" s="5"/>
      <c r="I9" s="5"/>
      <c r="J9" s="5"/>
      <c r="K9" s="5">
        <f>0.054+41.549</f>
        <v>41.603000000000002</v>
      </c>
    </row>
    <row r="10" spans="1:13" ht="63.75" customHeight="1">
      <c r="A10" s="6" t="s">
        <v>16</v>
      </c>
      <c r="B10" s="4">
        <f>C10+D10+E10+F10</f>
        <v>5626.6040000000003</v>
      </c>
      <c r="C10" s="4">
        <v>142.63200000000001</v>
      </c>
      <c r="D10" s="4">
        <v>264.173</v>
      </c>
      <c r="E10" s="4">
        <f>2649.875+0.916</f>
        <v>2650.7910000000002</v>
      </c>
      <c r="F10" s="4">
        <f>2559.476+9.532</f>
        <v>2569.0080000000003</v>
      </c>
      <c r="G10" s="5">
        <v>10.055999999999999</v>
      </c>
      <c r="H10" s="5">
        <v>0.255</v>
      </c>
      <c r="I10" s="5">
        <v>0.47299999999999998</v>
      </c>
      <c r="J10" s="5">
        <v>4.7450000000000001</v>
      </c>
      <c r="K10" s="5">
        <f>G10-H10-I10-J10</f>
        <v>4.5829999999999975</v>
      </c>
    </row>
    <row r="11" spans="1:13" ht="34.5" customHeight="1">
      <c r="A11" s="7" t="s">
        <v>12</v>
      </c>
      <c r="B11" s="4">
        <v>48894.357000000004</v>
      </c>
      <c r="C11" s="4">
        <f>C8+C10</f>
        <v>4512.5189999999993</v>
      </c>
      <c r="D11" s="4">
        <f t="shared" ref="D11:E11" si="0">D8+D10</f>
        <v>389.87299999999999</v>
      </c>
      <c r="E11" s="4">
        <f t="shared" si="0"/>
        <v>18217.796999999999</v>
      </c>
      <c r="F11" s="4">
        <f>F8+F9+F10</f>
        <v>25774.169000000002</v>
      </c>
      <c r="G11" s="5">
        <v>93.638999999999996</v>
      </c>
      <c r="H11" s="5">
        <f>H8+H10</f>
        <v>6.0830000000000002</v>
      </c>
      <c r="I11" s="5">
        <f t="shared" ref="I11:J11" si="1">I8+I10</f>
        <v>0.70399999999999996</v>
      </c>
      <c r="J11" s="5">
        <f t="shared" si="1"/>
        <v>37.244</v>
      </c>
      <c r="K11" s="5">
        <f>K8+K9+K10</f>
        <v>49.60799999999999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23118.056999999997</v>
      </c>
      <c r="C8" s="4">
        <v>4263.6809999999996</v>
      </c>
      <c r="D8" s="4">
        <v>162.72</v>
      </c>
      <c r="E8" s="4">
        <v>16752.185000000001</v>
      </c>
      <c r="F8" s="4">
        <f>26117.313-F9-F10</f>
        <v>1938.4809999999966</v>
      </c>
      <c r="G8" s="5">
        <f>G11-G9-G10</f>
        <v>45.234999999999999</v>
      </c>
      <c r="H8" s="5">
        <v>6.032</v>
      </c>
      <c r="I8" s="5">
        <v>0.33200000000000002</v>
      </c>
      <c r="J8" s="5">
        <v>34.313000000000002</v>
      </c>
      <c r="K8" s="5">
        <f>G8-H8-I8-J8</f>
        <v>4.5579999999999998</v>
      </c>
    </row>
    <row r="9" spans="1:13" ht="63.75" customHeight="1">
      <c r="A9" s="6" t="s">
        <v>11</v>
      </c>
      <c r="B9" s="4">
        <f>C9+D9+E9+F9</f>
        <v>21048.99</v>
      </c>
      <c r="C9" s="4"/>
      <c r="D9" s="4"/>
      <c r="E9" s="4"/>
      <c r="F9" s="4">
        <v>21048.99</v>
      </c>
      <c r="G9" s="5">
        <f>H9+I9+J9+K9</f>
        <v>42.097999999999999</v>
      </c>
      <c r="H9" s="5"/>
      <c r="I9" s="5"/>
      <c r="J9" s="5"/>
      <c r="K9" s="5">
        <f>0.08+42.018</f>
        <v>42.097999999999999</v>
      </c>
    </row>
    <row r="10" spans="1:13" ht="63.75" customHeight="1">
      <c r="A10" s="6" t="s">
        <v>16</v>
      </c>
      <c r="B10" s="4">
        <f>C10+D10+E10+F10</f>
        <v>6303.5529999999999</v>
      </c>
      <c r="C10" s="4">
        <v>147.45599999999999</v>
      </c>
      <c r="D10" s="4">
        <v>273.108</v>
      </c>
      <c r="E10" s="4">
        <v>2753.1469999999999</v>
      </c>
      <c r="F10" s="4">
        <v>3129.8420000000001</v>
      </c>
      <c r="G10" s="5">
        <v>11.226000000000001</v>
      </c>
      <c r="H10" s="5">
        <v>0.26300000000000001</v>
      </c>
      <c r="I10" s="5">
        <v>0.48599999999999999</v>
      </c>
      <c r="J10" s="5">
        <v>4.9029999999999996</v>
      </c>
      <c r="K10" s="5">
        <f>G10-H10-I10-J10</f>
        <v>5.5740000000000007</v>
      </c>
    </row>
    <row r="11" spans="1:13" ht="34.5" customHeight="1">
      <c r="A11" s="7" t="s">
        <v>12</v>
      </c>
      <c r="B11" s="4">
        <v>50470.6</v>
      </c>
      <c r="C11" s="4">
        <f>C8+C10</f>
        <v>4411.1369999999997</v>
      </c>
      <c r="D11" s="4">
        <f t="shared" ref="D11:E11" si="0">D8+D10</f>
        <v>435.82799999999997</v>
      </c>
      <c r="E11" s="4">
        <f t="shared" si="0"/>
        <v>19505.332000000002</v>
      </c>
      <c r="F11" s="4">
        <f>F8+F9+F10</f>
        <v>26117.312999999998</v>
      </c>
      <c r="G11" s="5">
        <v>98.558999999999997</v>
      </c>
      <c r="H11" s="5">
        <f>H8+H10</f>
        <v>6.2949999999999999</v>
      </c>
      <c r="I11" s="5">
        <f t="shared" ref="I11:J11" si="1">I8+I10</f>
        <v>0.81800000000000006</v>
      </c>
      <c r="J11" s="5">
        <f t="shared" si="1"/>
        <v>39.216000000000001</v>
      </c>
      <c r="K11" s="5">
        <f>K8+K9+K10</f>
        <v>52.23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M13"/>
  <sheetViews>
    <sheetView tabSelected="1" workbookViewId="0">
      <selection activeCell="G11" sqref="G11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25306.309000000005</v>
      </c>
      <c r="C8" s="4">
        <v>4762.8540000000003</v>
      </c>
      <c r="D8" s="4">
        <v>209.24</v>
      </c>
      <c r="E8" s="4">
        <v>18227.298999999999</v>
      </c>
      <c r="F8" s="4">
        <f>27097.586-F9</f>
        <v>2105.9160000000011</v>
      </c>
      <c r="G8" s="5">
        <f>G11-G9-G10</f>
        <v>47.769000000000005</v>
      </c>
      <c r="H8" s="5">
        <v>6.3959999999999999</v>
      </c>
      <c r="I8" s="5">
        <v>0.42299999999999999</v>
      </c>
      <c r="J8" s="5">
        <v>37.386000000000003</v>
      </c>
      <c r="K8" s="5">
        <f>G8-H8-I8-J8</f>
        <v>3.5640000000000001</v>
      </c>
    </row>
    <row r="9" spans="1:13" ht="63.75" customHeight="1">
      <c r="A9" s="6" t="s">
        <v>11</v>
      </c>
      <c r="B9" s="4">
        <f>C9+D9+E9+F9</f>
        <v>24991.67</v>
      </c>
      <c r="C9" s="4"/>
      <c r="D9" s="4"/>
      <c r="E9" s="4"/>
      <c r="F9" s="4">
        <v>24991.67</v>
      </c>
      <c r="G9" s="5">
        <f>H9+I9+J9+K9</f>
        <v>49.982999999999997</v>
      </c>
      <c r="H9" s="5"/>
      <c r="I9" s="5"/>
      <c r="J9" s="5"/>
      <c r="K9" s="5">
        <f>0.11+49.873</f>
        <v>49.982999999999997</v>
      </c>
    </row>
    <row r="10" spans="1:13" ht="63.75" customHeight="1">
      <c r="A10" s="6" t="s">
        <v>16</v>
      </c>
      <c r="B10" s="4">
        <f>C10+D10+E10+F10</f>
        <v>7044.4629999999997</v>
      </c>
      <c r="C10" s="4">
        <v>167.75399999999999</v>
      </c>
      <c r="D10" s="4">
        <v>310.70400000000001</v>
      </c>
      <c r="E10" s="4">
        <f>3136.074+0.529</f>
        <v>3136.6030000000001</v>
      </c>
      <c r="F10" s="4">
        <f>3421.268+8.134</f>
        <v>3429.402</v>
      </c>
      <c r="G10" s="5">
        <v>12.749000000000001</v>
      </c>
      <c r="H10" s="5">
        <v>0.30399999999999999</v>
      </c>
      <c r="I10" s="5">
        <v>0.56299999999999994</v>
      </c>
      <c r="J10" s="5">
        <v>5.6829999999999998</v>
      </c>
      <c r="K10" s="5">
        <f>G10-H10-I10-J10</f>
        <v>6.1989999999999998</v>
      </c>
    </row>
    <row r="11" spans="1:13" ht="34.5" customHeight="1">
      <c r="A11" s="7" t="s">
        <v>12</v>
      </c>
      <c r="B11" s="4">
        <v>57342.442000000003</v>
      </c>
      <c r="C11" s="4">
        <f>C8+C10</f>
        <v>4930.6080000000002</v>
      </c>
      <c r="D11" s="4">
        <f t="shared" ref="D11:E11" si="0">D8+D10</f>
        <v>519.94399999999996</v>
      </c>
      <c r="E11" s="4">
        <f t="shared" si="0"/>
        <v>21363.901999999998</v>
      </c>
      <c r="F11" s="4">
        <f>F8+F9+F10</f>
        <v>30526.987999999998</v>
      </c>
      <c r="G11" s="5">
        <v>110.501</v>
      </c>
      <c r="H11" s="5">
        <f>H8+H10</f>
        <v>6.7</v>
      </c>
      <c r="I11" s="5">
        <f t="shared" ref="I11:J11" si="1">I8+I10</f>
        <v>0.98599999999999999</v>
      </c>
      <c r="J11" s="5">
        <f t="shared" si="1"/>
        <v>43.069000000000003</v>
      </c>
      <c r="K11" s="5">
        <f>K8+K9+K10</f>
        <v>59.745999999999995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4">
        <f>B10-B9</f>
        <v>21015.335999999999</v>
      </c>
      <c r="C8" s="4">
        <v>3520.33</v>
      </c>
      <c r="D8" s="4">
        <v>161.22</v>
      </c>
      <c r="E8" s="4">
        <v>13600.406999999999</v>
      </c>
      <c r="F8" s="4">
        <f>23942.308-F9</f>
        <v>3733.3790000000008</v>
      </c>
      <c r="G8" s="5">
        <f>G10-G9</f>
        <v>40.979000000000006</v>
      </c>
      <c r="H8" s="5">
        <v>5.4850000000000003</v>
      </c>
      <c r="I8" s="5">
        <v>0.30499999999999999</v>
      </c>
      <c r="J8" s="5">
        <v>29.997</v>
      </c>
      <c r="K8" s="5">
        <f>G8-H8-I8-J8</f>
        <v>5.1920000000000073</v>
      </c>
    </row>
    <row r="9" spans="1:11" ht="63.75" customHeight="1">
      <c r="A9" s="6" t="s">
        <v>11</v>
      </c>
      <c r="B9" s="4">
        <f>C9+D9+E9+F9</f>
        <v>20208.929</v>
      </c>
      <c r="C9" s="4"/>
      <c r="D9" s="4"/>
      <c r="E9" s="4"/>
      <c r="F9" s="4">
        <v>20208.929</v>
      </c>
      <c r="G9" s="5">
        <f>H9+I9+J9+K9</f>
        <v>40.417999999999999</v>
      </c>
      <c r="H9" s="5"/>
      <c r="I9" s="5"/>
      <c r="J9" s="5"/>
      <c r="K9" s="5">
        <f>0.091+40.327</f>
        <v>40.417999999999999</v>
      </c>
    </row>
    <row r="10" spans="1:11" ht="34.5" customHeight="1">
      <c r="A10" s="7" t="s">
        <v>12</v>
      </c>
      <c r="B10" s="4">
        <v>41224.264999999999</v>
      </c>
      <c r="C10" s="4">
        <f>C8</f>
        <v>3520.33</v>
      </c>
      <c r="D10" s="4">
        <f>D8</f>
        <v>161.22</v>
      </c>
      <c r="E10" s="4">
        <f>E8</f>
        <v>13600.406999999999</v>
      </c>
      <c r="F10" s="4">
        <f>F8+F9</f>
        <v>23942.308000000001</v>
      </c>
      <c r="G10" s="5">
        <v>81.397000000000006</v>
      </c>
      <c r="H10" s="5">
        <f>H8</f>
        <v>5.4850000000000003</v>
      </c>
      <c r="I10" s="5">
        <f>I8</f>
        <v>0.30499999999999999</v>
      </c>
      <c r="J10" s="5">
        <f>J8</f>
        <v>29.997</v>
      </c>
      <c r="K10" s="5">
        <f>K8+K9</f>
        <v>45.610000000000007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activeCell="B9" sqref="B9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4">
        <f>B10-B9</f>
        <v>25201.040000000001</v>
      </c>
      <c r="C8" s="4">
        <v>4044.5859999999998</v>
      </c>
      <c r="D8" s="4">
        <v>188.57</v>
      </c>
      <c r="E8" s="4">
        <v>16656.155999999999</v>
      </c>
      <c r="F8" s="4">
        <f>26375.446-F9</f>
        <v>4311.7279999999992</v>
      </c>
      <c r="G8" s="5">
        <f>G10-G9</f>
        <v>49.042999999999999</v>
      </c>
      <c r="H8" s="5">
        <v>5.6589999999999998</v>
      </c>
      <c r="I8" s="5">
        <v>0.32300000000000001</v>
      </c>
      <c r="J8" s="5">
        <v>37.595999999999997</v>
      </c>
      <c r="K8" s="5">
        <f>G8-H8-I8-J8</f>
        <v>5.4650000000000034</v>
      </c>
    </row>
    <row r="9" spans="1:11" ht="63.75" customHeight="1">
      <c r="A9" s="6" t="s">
        <v>11</v>
      </c>
      <c r="B9" s="4">
        <f>C9+D9+E9+F9</f>
        <v>22063.718000000001</v>
      </c>
      <c r="C9" s="4"/>
      <c r="D9" s="4"/>
      <c r="E9" s="4"/>
      <c r="F9" s="4">
        <v>22063.718000000001</v>
      </c>
      <c r="G9" s="5">
        <f>H9+I9+J9+K9</f>
        <v>44.127000000000002</v>
      </c>
      <c r="H9" s="5"/>
      <c r="I9" s="5"/>
      <c r="J9" s="5"/>
      <c r="K9" s="5">
        <f>0.087+44.04</f>
        <v>44.127000000000002</v>
      </c>
    </row>
    <row r="10" spans="1:11" ht="34.5" customHeight="1">
      <c r="A10" s="7" t="s">
        <v>12</v>
      </c>
      <c r="B10" s="4">
        <v>47264.758000000002</v>
      </c>
      <c r="C10" s="4">
        <f>C8</f>
        <v>4044.5859999999998</v>
      </c>
      <c r="D10" s="4">
        <f>D8</f>
        <v>188.57</v>
      </c>
      <c r="E10" s="4">
        <f>E8</f>
        <v>16656.155999999999</v>
      </c>
      <c r="F10" s="4">
        <f>F8+F9</f>
        <v>26375.446</v>
      </c>
      <c r="G10" s="5">
        <v>93.17</v>
      </c>
      <c r="H10" s="5">
        <f>H8</f>
        <v>5.6589999999999998</v>
      </c>
      <c r="I10" s="5">
        <f>I8</f>
        <v>0.32300000000000001</v>
      </c>
      <c r="J10" s="5">
        <f>J8</f>
        <v>37.595999999999997</v>
      </c>
      <c r="K10" s="5">
        <f>K8+K9</f>
        <v>49.592000000000006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4">
        <f>B11-B9-B10</f>
        <v>21076.404999999999</v>
      </c>
      <c r="C8" s="4">
        <v>3958.337</v>
      </c>
      <c r="D8" s="4">
        <v>133.71</v>
      </c>
      <c r="E8" s="4">
        <v>13270.169</v>
      </c>
      <c r="F8" s="4">
        <f>25357.096-F9-F10</f>
        <v>3714.190000000001</v>
      </c>
      <c r="G8" s="5">
        <f>G11-G9-G10</f>
        <v>39.457999999999998</v>
      </c>
      <c r="H8" s="5">
        <v>5.6989999999999998</v>
      </c>
      <c r="I8" s="5">
        <v>0.23699999999999999</v>
      </c>
      <c r="J8" s="5">
        <v>28.558</v>
      </c>
      <c r="K8" s="5">
        <f>G8-H8-I8-J8</f>
        <v>4.9639999999999986</v>
      </c>
    </row>
    <row r="9" spans="1:11" ht="63.75" customHeight="1">
      <c r="A9" s="6" t="s">
        <v>11</v>
      </c>
      <c r="B9" s="4">
        <f>C9+D9+E9+F9</f>
        <v>19249.429</v>
      </c>
      <c r="C9" s="4"/>
      <c r="D9" s="4"/>
      <c r="E9" s="4"/>
      <c r="F9" s="4">
        <v>19249.429</v>
      </c>
      <c r="G9" s="5">
        <f>H9+I9+J9+K9</f>
        <v>38.499000000000002</v>
      </c>
      <c r="H9" s="5"/>
      <c r="I9" s="5"/>
      <c r="J9" s="5"/>
      <c r="K9" s="5">
        <f>0.064+38.435</f>
        <v>38.499000000000002</v>
      </c>
    </row>
    <row r="10" spans="1:11" ht="63.75" customHeight="1">
      <c r="A10" s="6" t="s">
        <v>16</v>
      </c>
      <c r="B10" s="4">
        <f>C10+D10+E10+F10</f>
        <v>5267.6130000000003</v>
      </c>
      <c r="C10" s="4">
        <v>132.905</v>
      </c>
      <c r="D10" s="4">
        <v>246.15799999999999</v>
      </c>
      <c r="E10" s="4">
        <f>2475.144+19.929</f>
        <v>2495.0729999999999</v>
      </c>
      <c r="F10" s="4">
        <f>2339.572+53.905</f>
        <v>2393.4770000000003</v>
      </c>
      <c r="G10" s="5">
        <v>9.4160000000000004</v>
      </c>
      <c r="H10" s="5">
        <v>0.24099999999999999</v>
      </c>
      <c r="I10" s="5">
        <v>0.44600000000000001</v>
      </c>
      <c r="J10" s="5">
        <v>4.4870000000000001</v>
      </c>
      <c r="K10" s="5">
        <f>G10-H10-I10-J10</f>
        <v>4.2420000000000009</v>
      </c>
    </row>
    <row r="11" spans="1:11" ht="34.5" customHeight="1">
      <c r="A11" s="7" t="s">
        <v>12</v>
      </c>
      <c r="B11" s="4">
        <v>45593.447</v>
      </c>
      <c r="C11" s="4">
        <f>C8+C10</f>
        <v>4091.2420000000002</v>
      </c>
      <c r="D11" s="4">
        <f t="shared" ref="D11:E11" si="0">D8+D10</f>
        <v>379.86799999999999</v>
      </c>
      <c r="E11" s="4">
        <f t="shared" si="0"/>
        <v>15765.242</v>
      </c>
      <c r="F11" s="4">
        <f>F8+F9+F10</f>
        <v>25357.096000000001</v>
      </c>
      <c r="G11" s="5">
        <v>87.373000000000005</v>
      </c>
      <c r="H11" s="5">
        <f>H8+H10</f>
        <v>5.9399999999999995</v>
      </c>
      <c r="I11" s="5">
        <f t="shared" ref="I11:J11" si="1">I8+I10</f>
        <v>0.68300000000000005</v>
      </c>
      <c r="J11" s="5">
        <f t="shared" si="1"/>
        <v>33.045000000000002</v>
      </c>
      <c r="K11" s="5">
        <f>K8+K9+K10</f>
        <v>47.704999999999998</v>
      </c>
    </row>
    <row r="13" spans="1:11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21238.978999999999</v>
      </c>
      <c r="C8" s="4">
        <v>4343.7</v>
      </c>
      <c r="D8" s="4">
        <v>105.96</v>
      </c>
      <c r="E8" s="4">
        <v>13035.446</v>
      </c>
      <c r="F8" s="4">
        <f>25725.818-F9-F10</f>
        <v>3753.8729999999987</v>
      </c>
      <c r="G8" s="5">
        <f>G11-G9-G10</f>
        <v>40.186999999999998</v>
      </c>
      <c r="H8" s="5">
        <v>6.5129999999999999</v>
      </c>
      <c r="I8" s="5">
        <v>0.28000000000000003</v>
      </c>
      <c r="J8" s="5">
        <v>28.353000000000002</v>
      </c>
      <c r="K8" s="5">
        <f>G8-H8-I8-J8</f>
        <v>5.0409999999999968</v>
      </c>
    </row>
    <row r="9" spans="1:13" ht="63.75" customHeight="1">
      <c r="A9" s="6" t="s">
        <v>11</v>
      </c>
      <c r="B9" s="4">
        <f>C9+D9+E9+F9</f>
        <v>19866.752</v>
      </c>
      <c r="C9" s="4"/>
      <c r="D9" s="4"/>
      <c r="E9" s="4"/>
      <c r="F9" s="4">
        <v>19866.752</v>
      </c>
      <c r="G9" s="5">
        <f>H9+I9+J9+K9</f>
        <v>39.732999999999997</v>
      </c>
      <c r="H9" s="5"/>
      <c r="I9" s="5"/>
      <c r="J9" s="5"/>
      <c r="K9" s="5">
        <f>0.044+39.689</f>
        <v>39.732999999999997</v>
      </c>
    </row>
    <row r="10" spans="1:13" ht="63.75" customHeight="1">
      <c r="A10" s="6" t="s">
        <v>16</v>
      </c>
      <c r="B10" s="4">
        <f>C10+D10+E10+F10</f>
        <v>5015.2260000000006</v>
      </c>
      <c r="C10" s="4">
        <v>134.50399999999999</v>
      </c>
      <c r="D10" s="4">
        <v>249.11799999999999</v>
      </c>
      <c r="E10" s="4">
        <f>2485.893+40.518</f>
        <v>2526.4110000000001</v>
      </c>
      <c r="F10" s="4">
        <v>2105.1930000000002</v>
      </c>
      <c r="G10" s="5">
        <v>8.9120000000000008</v>
      </c>
      <c r="H10" s="5">
        <v>0.24099999999999999</v>
      </c>
      <c r="I10" s="5">
        <v>0.44600000000000001</v>
      </c>
      <c r="J10" s="5">
        <v>4.4539999999999997</v>
      </c>
      <c r="K10" s="5">
        <f>G10-H10-I10-J10</f>
        <v>3.7710000000000017</v>
      </c>
    </row>
    <row r="11" spans="1:13" ht="34.5" customHeight="1">
      <c r="A11" s="7" t="s">
        <v>12</v>
      </c>
      <c r="B11" s="4">
        <v>46120.957000000002</v>
      </c>
      <c r="C11" s="4">
        <f>C8+C10</f>
        <v>4478.2039999999997</v>
      </c>
      <c r="D11" s="4">
        <f t="shared" ref="D11:E11" si="0">D8+D10</f>
        <v>355.07799999999997</v>
      </c>
      <c r="E11" s="4">
        <f t="shared" si="0"/>
        <v>15561.857</v>
      </c>
      <c r="F11" s="4">
        <f>F8+F9+F10</f>
        <v>25725.817999999999</v>
      </c>
      <c r="G11" s="5">
        <v>88.831999999999994</v>
      </c>
      <c r="H11" s="5">
        <f>H8+H10</f>
        <v>6.7539999999999996</v>
      </c>
      <c r="I11" s="5">
        <f t="shared" ref="I11:J11" si="1">I8+I10</f>
        <v>0.72599999999999998</v>
      </c>
      <c r="J11" s="5">
        <f t="shared" si="1"/>
        <v>32.807000000000002</v>
      </c>
      <c r="K11" s="5">
        <f>K8+K9+K10</f>
        <v>48.544999999999995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21255.715999999997</v>
      </c>
      <c r="C8" s="4">
        <v>4551.6980000000003</v>
      </c>
      <c r="D8" s="4">
        <v>99.45</v>
      </c>
      <c r="E8" s="4">
        <v>12646.655000000001</v>
      </c>
      <c r="F8" s="4">
        <f>22720.445-F9-F10</f>
        <v>1638.3520000000003</v>
      </c>
      <c r="G8" s="5">
        <f>G11-G9-G10</f>
        <v>40.622</v>
      </c>
      <c r="H8" s="5">
        <v>6.9880000000000004</v>
      </c>
      <c r="I8" s="5">
        <v>0.27500000000000002</v>
      </c>
      <c r="J8" s="5">
        <v>28.001999999999999</v>
      </c>
      <c r="K8" s="5">
        <f>G8-H8-I8-J8</f>
        <v>5.3570000000000029</v>
      </c>
    </row>
    <row r="9" spans="1:13" ht="63.75" customHeight="1">
      <c r="A9" s="6" t="s">
        <v>11</v>
      </c>
      <c r="B9" s="4">
        <f>C9+D9+E9+F9</f>
        <v>18762.532999999999</v>
      </c>
      <c r="C9" s="4"/>
      <c r="D9" s="4"/>
      <c r="E9" s="4"/>
      <c r="F9" s="4">
        <v>18762.532999999999</v>
      </c>
      <c r="G9" s="5">
        <f>H9+I9+J9+K9</f>
        <v>37.524999999999999</v>
      </c>
      <c r="H9" s="5"/>
      <c r="I9" s="5"/>
      <c r="J9" s="5"/>
      <c r="K9" s="5">
        <f>0.039+37.486</f>
        <v>37.524999999999999</v>
      </c>
    </row>
    <row r="10" spans="1:13" ht="63.75" customHeight="1">
      <c r="A10" s="6" t="s">
        <v>16</v>
      </c>
      <c r="B10" s="4">
        <f>C10+D10+E10+F10</f>
        <v>5103.4850000000006</v>
      </c>
      <c r="C10" s="4">
        <v>131.26499999999999</v>
      </c>
      <c r="D10" s="4">
        <v>243.12100000000001</v>
      </c>
      <c r="E10" s="4">
        <f>2407.003+2.536</f>
        <v>2409.5390000000002</v>
      </c>
      <c r="F10" s="4">
        <f>2293.151+26.409</f>
        <v>2319.56</v>
      </c>
      <c r="G10" s="5">
        <v>9.109</v>
      </c>
      <c r="H10" s="5">
        <v>0.23599999999999999</v>
      </c>
      <c r="I10" s="5">
        <v>0.436</v>
      </c>
      <c r="J10" s="5">
        <v>4.3209999999999997</v>
      </c>
      <c r="K10" s="5">
        <f>G10-H10-I10-J10</f>
        <v>4.1159999999999997</v>
      </c>
    </row>
    <row r="11" spans="1:13" ht="34.5" customHeight="1">
      <c r="A11" s="7" t="s">
        <v>12</v>
      </c>
      <c r="B11" s="4">
        <v>45121.733999999997</v>
      </c>
      <c r="C11" s="4">
        <f>C8+C10</f>
        <v>4682.9630000000006</v>
      </c>
      <c r="D11" s="4">
        <f t="shared" ref="D11:E11" si="0">D8+D10</f>
        <v>342.57100000000003</v>
      </c>
      <c r="E11" s="4">
        <f t="shared" si="0"/>
        <v>15056.194000000001</v>
      </c>
      <c r="F11" s="4">
        <f>F8+F9+F10</f>
        <v>22720.445</v>
      </c>
      <c r="G11" s="5">
        <v>87.256</v>
      </c>
      <c r="H11" s="5">
        <f>H8+H10</f>
        <v>7.2240000000000002</v>
      </c>
      <c r="I11" s="5">
        <f t="shared" ref="I11:J11" si="1">I8+I10</f>
        <v>0.71100000000000008</v>
      </c>
      <c r="J11" s="5">
        <f t="shared" si="1"/>
        <v>32.323</v>
      </c>
      <c r="K11" s="5">
        <f>K8+K9+K10</f>
        <v>46.998000000000005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22117.807999999997</v>
      </c>
      <c r="C8" s="4">
        <v>4831.7359999999999</v>
      </c>
      <c r="D8" s="4">
        <v>102.51</v>
      </c>
      <c r="E8" s="4">
        <v>13464.755999999999</v>
      </c>
      <c r="F8" s="4">
        <f>23150.319-F9-F10</f>
        <v>493.35800000000017</v>
      </c>
      <c r="G8" s="5">
        <f>G11-G9-G10</f>
        <v>41.689</v>
      </c>
      <c r="H8" s="5">
        <v>7.0860000000000003</v>
      </c>
      <c r="I8" s="5">
        <v>0.28299999999999997</v>
      </c>
      <c r="J8" s="5">
        <v>29.308</v>
      </c>
      <c r="K8" s="5">
        <f>G8-H8-I8-J8</f>
        <v>5.0120000000000005</v>
      </c>
    </row>
    <row r="9" spans="1:13" ht="63.75" customHeight="1">
      <c r="A9" s="6" t="s">
        <v>11</v>
      </c>
      <c r="B9" s="4">
        <f>C9+D9+E9+F9</f>
        <v>19431.512999999999</v>
      </c>
      <c r="C9" s="4"/>
      <c r="D9" s="4"/>
      <c r="E9" s="4"/>
      <c r="F9" s="4">
        <v>19431.512999999999</v>
      </c>
      <c r="G9" s="5">
        <f>H9+I9+J9+K9</f>
        <v>38.863</v>
      </c>
      <c r="H9" s="5"/>
      <c r="I9" s="5"/>
      <c r="J9" s="5"/>
      <c r="K9" s="5">
        <f>0.04+38.823</f>
        <v>38.863</v>
      </c>
    </row>
    <row r="10" spans="1:13" ht="63.75" customHeight="1">
      <c r="A10" s="6" t="s">
        <v>16</v>
      </c>
      <c r="B10" s="4">
        <f>C10+D10+E10+F10</f>
        <v>6175.1290000000008</v>
      </c>
      <c r="C10" s="4">
        <v>139.08600000000001</v>
      </c>
      <c r="D10" s="4">
        <v>257.60700000000003</v>
      </c>
      <c r="E10" s="4">
        <f>2550.044+2.944</f>
        <v>2552.9879999999998</v>
      </c>
      <c r="F10" s="4">
        <f>3194.791+30.657</f>
        <v>3225.4480000000003</v>
      </c>
      <c r="G10" s="5">
        <v>10.914999999999999</v>
      </c>
      <c r="H10" s="5">
        <v>0.247</v>
      </c>
      <c r="I10" s="5">
        <v>0.45800000000000002</v>
      </c>
      <c r="J10" s="5">
        <v>4.532</v>
      </c>
      <c r="K10" s="5">
        <f>G10-H10-I10-J10</f>
        <v>5.677999999999999</v>
      </c>
    </row>
    <row r="11" spans="1:13" ht="34.5" customHeight="1">
      <c r="A11" s="7" t="s">
        <v>12</v>
      </c>
      <c r="B11" s="4">
        <v>47724.45</v>
      </c>
      <c r="C11" s="4">
        <f>C8+C10</f>
        <v>4970.8220000000001</v>
      </c>
      <c r="D11" s="4">
        <f t="shared" ref="D11:E11" si="0">D8+D10</f>
        <v>360.11700000000002</v>
      </c>
      <c r="E11" s="4">
        <f t="shared" si="0"/>
        <v>16017.743999999999</v>
      </c>
      <c r="F11" s="4">
        <f>F8+F9+F10</f>
        <v>23150.319</v>
      </c>
      <c r="G11" s="5">
        <v>91.466999999999999</v>
      </c>
      <c r="H11" s="5">
        <f>H8+H10</f>
        <v>7.3330000000000002</v>
      </c>
      <c r="I11" s="5">
        <f t="shared" ref="I11:J11" si="1">I8+I10</f>
        <v>0.74099999999999999</v>
      </c>
      <c r="J11" s="5">
        <f t="shared" si="1"/>
        <v>33.840000000000003</v>
      </c>
      <c r="K11" s="5">
        <f>K8+K9+K10</f>
        <v>49.552999999999997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25262.666999999998</v>
      </c>
      <c r="C8" s="4">
        <v>5046.723</v>
      </c>
      <c r="D8" s="4">
        <v>104.88</v>
      </c>
      <c r="E8" s="4">
        <v>16303.344999999999</v>
      </c>
      <c r="F8" s="4">
        <f>25059.006-F9-F10</f>
        <v>1012.9030000000012</v>
      </c>
      <c r="G8" s="5">
        <f>G11-G9-G10</f>
        <v>50.81</v>
      </c>
      <c r="H8" s="5">
        <v>7.27</v>
      </c>
      <c r="I8" s="5">
        <v>0.28899999999999998</v>
      </c>
      <c r="J8" s="5">
        <v>37.975999999999999</v>
      </c>
      <c r="K8" s="5">
        <f>G8-H8-I8-J8</f>
        <v>5.2750000000000057</v>
      </c>
    </row>
    <row r="9" spans="1:13" ht="63.75" customHeight="1">
      <c r="A9" s="6" t="s">
        <v>11</v>
      </c>
      <c r="B9" s="4">
        <f>C9+D9+E9+F9</f>
        <v>21251.287</v>
      </c>
      <c r="C9" s="4"/>
      <c r="D9" s="4"/>
      <c r="E9" s="4"/>
      <c r="F9" s="4">
        <v>21251.287</v>
      </c>
      <c r="G9" s="5">
        <f>H9+I9+J9+K9</f>
        <v>42.501999999999995</v>
      </c>
      <c r="H9" s="5"/>
      <c r="I9" s="5"/>
      <c r="J9" s="5"/>
      <c r="K9" s="5">
        <f>0.053+42.449</f>
        <v>42.501999999999995</v>
      </c>
    </row>
    <row r="10" spans="1:13" ht="63.75" customHeight="1">
      <c r="A10" s="6" t="s">
        <v>16</v>
      </c>
      <c r="B10" s="4">
        <f>C10+D10+E10+F10</f>
        <v>6063.6779999999999</v>
      </c>
      <c r="C10" s="4">
        <v>153.39500000000001</v>
      </c>
      <c r="D10" s="4">
        <v>284.108</v>
      </c>
      <c r="E10" s="4">
        <f>2830.293+1.066</f>
        <v>2831.3589999999999</v>
      </c>
      <c r="F10" s="4">
        <f>2783.72+11.096</f>
        <v>2794.8159999999998</v>
      </c>
      <c r="G10" s="5">
        <v>10.782</v>
      </c>
      <c r="H10" s="5">
        <v>0.27300000000000002</v>
      </c>
      <c r="I10" s="5">
        <v>0.50600000000000001</v>
      </c>
      <c r="J10" s="5">
        <v>5.0430000000000001</v>
      </c>
      <c r="K10" s="5">
        <f>G10-H10-I10-J10</f>
        <v>4.96</v>
      </c>
    </row>
    <row r="11" spans="1:13" ht="34.5" customHeight="1">
      <c r="A11" s="7" t="s">
        <v>12</v>
      </c>
      <c r="B11" s="4">
        <v>52577.631999999998</v>
      </c>
      <c r="C11" s="4">
        <f>C8+C10</f>
        <v>5200.1180000000004</v>
      </c>
      <c r="D11" s="4">
        <f t="shared" ref="D11:E11" si="0">D8+D10</f>
        <v>388.988</v>
      </c>
      <c r="E11" s="4">
        <f t="shared" si="0"/>
        <v>19134.703999999998</v>
      </c>
      <c r="F11" s="4">
        <f>F8+F9+F10</f>
        <v>25059.006000000001</v>
      </c>
      <c r="G11" s="5">
        <v>104.09399999999999</v>
      </c>
      <c r="H11" s="5">
        <f>H8+H10</f>
        <v>7.5429999999999993</v>
      </c>
      <c r="I11" s="5">
        <f t="shared" ref="I11:J11" si="1">I8+I10</f>
        <v>0.79499999999999993</v>
      </c>
      <c r="J11" s="5">
        <f t="shared" si="1"/>
        <v>43.018999999999998</v>
      </c>
      <c r="K11" s="5">
        <f>K8+K9+K10</f>
        <v>52.737000000000002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M13"/>
  <sheetViews>
    <sheetView workbookViewId="0">
      <selection sqref="A1:XFD1048576"/>
    </sheetView>
  </sheetViews>
  <sheetFormatPr defaultColWidth="16.28515625" defaultRowHeight="15.75"/>
  <cols>
    <col min="1" max="1" width="22.42578125" style="8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8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3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3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3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3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3" ht="36.75" customHeight="1">
      <c r="A8" s="3" t="s">
        <v>10</v>
      </c>
      <c r="B8" s="4">
        <f>B11-B9-B10</f>
        <v>21421.973999999998</v>
      </c>
      <c r="C8" s="4">
        <v>4435.8990000000003</v>
      </c>
      <c r="D8" s="4">
        <v>95.31</v>
      </c>
      <c r="E8" s="4">
        <v>13557.159</v>
      </c>
      <c r="F8" s="4">
        <f>22348.388-F9-F10</f>
        <v>1051.788</v>
      </c>
      <c r="G8" s="5">
        <f>G11-G9-G10</f>
        <v>40.567</v>
      </c>
      <c r="H8" s="5">
        <v>6.4340000000000002</v>
      </c>
      <c r="I8" s="5">
        <v>0.19500000000000001</v>
      </c>
      <c r="J8" s="5">
        <v>29.277000000000001</v>
      </c>
      <c r="K8" s="5">
        <f>G8-H8-I8-J8</f>
        <v>4.6610000000000014</v>
      </c>
    </row>
    <row r="9" spans="1:13" ht="63.75" customHeight="1">
      <c r="A9" s="6" t="s">
        <v>11</v>
      </c>
      <c r="B9" s="4">
        <f>C9+D9+E9+F9</f>
        <v>19014.781999999999</v>
      </c>
      <c r="C9" s="4"/>
      <c r="D9" s="4"/>
      <c r="E9" s="4"/>
      <c r="F9" s="4">
        <v>19014.781999999999</v>
      </c>
      <c r="G9" s="5">
        <f>H9+I9+J9+K9</f>
        <v>38.029999999999994</v>
      </c>
      <c r="H9" s="5"/>
      <c r="I9" s="5"/>
      <c r="J9" s="5"/>
      <c r="K9" s="5">
        <f>0.044+37.986</f>
        <v>38.029999999999994</v>
      </c>
    </row>
    <row r="10" spans="1:13" ht="63.75" customHeight="1">
      <c r="A10" s="6" t="s">
        <v>16</v>
      </c>
      <c r="B10" s="4">
        <f>C10+D10+E10+F10</f>
        <v>5095.3209999999999</v>
      </c>
      <c r="C10" s="4">
        <v>132.28700000000001</v>
      </c>
      <c r="D10" s="4">
        <v>245.01300000000001</v>
      </c>
      <c r="E10" s="4">
        <f>2435.368+0.835</f>
        <v>2436.203</v>
      </c>
      <c r="F10" s="4">
        <f>2273.129+8.689</f>
        <v>2281.8179999999998</v>
      </c>
      <c r="G10" s="5">
        <v>9.1370000000000005</v>
      </c>
      <c r="H10" s="5">
        <v>0.23799999999999999</v>
      </c>
      <c r="I10" s="5">
        <v>0.441</v>
      </c>
      <c r="J10" s="5">
        <v>4.3869999999999996</v>
      </c>
      <c r="K10" s="5">
        <f>G10-H10-I10-J10</f>
        <v>4.0710000000000006</v>
      </c>
    </row>
    <row r="11" spans="1:13" ht="34.5" customHeight="1">
      <c r="A11" s="7" t="s">
        <v>12</v>
      </c>
      <c r="B11" s="4">
        <v>45532.076999999997</v>
      </c>
      <c r="C11" s="4">
        <f>C8+C10</f>
        <v>4568.1860000000006</v>
      </c>
      <c r="D11" s="4">
        <f t="shared" ref="D11:E11" si="0">D8+D10</f>
        <v>340.32299999999998</v>
      </c>
      <c r="E11" s="4">
        <f t="shared" si="0"/>
        <v>15993.361999999999</v>
      </c>
      <c r="F11" s="4">
        <f>F8+F9+F10</f>
        <v>22348.387999999999</v>
      </c>
      <c r="G11" s="5">
        <v>87.733999999999995</v>
      </c>
      <c r="H11" s="5">
        <f>H8+H10</f>
        <v>6.6720000000000006</v>
      </c>
      <c r="I11" s="5">
        <f t="shared" ref="I11:J11" si="1">I8+I10</f>
        <v>0.63600000000000001</v>
      </c>
      <c r="J11" s="5">
        <f t="shared" si="1"/>
        <v>33.664000000000001</v>
      </c>
      <c r="K11" s="5">
        <f>K8+K9+K10</f>
        <v>46.761999999999993</v>
      </c>
      <c r="M11" s="10"/>
    </row>
    <row r="13" spans="1:13">
      <c r="B13" s="9"/>
      <c r="G13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2022 г.</vt:lpstr>
      <vt:lpstr>февраль 2022 г.</vt:lpstr>
      <vt:lpstr>март 2022 г.</vt:lpstr>
      <vt:lpstr>апрель 2022 г.</vt:lpstr>
      <vt:lpstr>май 2022 г.</vt:lpstr>
      <vt:lpstr>июнь 2022 г.</vt:lpstr>
      <vt:lpstr>июль 2022 г.</vt:lpstr>
      <vt:lpstr>август 2022 г.</vt:lpstr>
      <vt:lpstr>сентябрь 2022 г.</vt:lpstr>
      <vt:lpstr>октябрь 2022 г.</vt:lpstr>
      <vt:lpstr>ноябрь 2022 г.</vt:lpstr>
      <vt:lpstr>декабрь 2022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2022-02-24T13:21:47Z</dcterms:created>
  <dcterms:modified xsi:type="dcterms:W3CDTF">2023-01-26T08:15:36Z</dcterms:modified>
</cp:coreProperties>
</file>